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showInkAnnotation="0" codeName="ThisWorkbook" defaultThemeVersion="124226"/>
  <bookViews>
    <workbookView xWindow="-75" yWindow="3795" windowWidth="12315" windowHeight="3270" tabRatio="883"/>
  </bookViews>
  <sheets>
    <sheet name="表紙" sheetId="10" r:id="rId1"/>
    <sheet name="測定点の位置" sheetId="22" r:id="rId2"/>
    <sheet name="1.定格エネルギー消費量" sheetId="16" r:id="rId3"/>
    <sheet name="3.立上り性能" sheetId="12" r:id="rId4"/>
    <sheet name="4.調理能力" sheetId="19" r:id="rId5"/>
    <sheet name="5.エネルギー消費量 " sheetId="14" r:id="rId6"/>
    <sheet name="7.均一性" sheetId="20" r:id="rId7"/>
  </sheets>
  <definedNames>
    <definedName name="_xlnm._FilterDatabase" localSheetId="4" hidden="1">'4.調理能力'!#REF!</definedName>
    <definedName name="_xlnm.Print_Area" localSheetId="2">'1.定格エネルギー消費量'!$A$2:$K$53,'1.定格エネルギー消費量'!$A$55:$K$111</definedName>
    <definedName name="_xlnm.Print_Area" localSheetId="3">'3.立上り性能'!$A$2:$O$52,'3.立上り性能'!$A$54:$O$108</definedName>
    <definedName name="_xlnm.Print_Area" localSheetId="4">'4.調理能力'!$A$2:$L$55,'4.調理能力'!$A$57:$L$113</definedName>
    <definedName name="_xlnm.Print_Area" localSheetId="5">'5.エネルギー消費量 '!$A$2:$L$51,'5.エネルギー消費量 '!$A$53:$L$101,'5.エネルギー消費量 '!$A$103:$L$149,'5.エネルギー消費量 '!$A$151:$L$197,'5.エネルギー消費量 '!$A$199:$L$241</definedName>
    <definedName name="_xlnm.Print_Area" localSheetId="6">'7.均一性'!$A$2:$J$49</definedName>
    <definedName name="_xlnm.Print_Area" localSheetId="1">測定点の位置!$A$2:$J$57</definedName>
    <definedName name="_xlnm.Print_Area" localSheetId="0">表紙!$A$1:$K$48</definedName>
  </definedNames>
  <calcPr calcId="145621"/>
</workbook>
</file>

<file path=xl/calcChain.xml><?xml version="1.0" encoding="utf-8"?>
<calcChain xmlns="http://schemas.openxmlformats.org/spreadsheetml/2006/main">
  <c r="H22" i="20" l="1"/>
  <c r="H48" i="20" s="1"/>
  <c r="K39" i="10" l="1"/>
  <c r="J169" i="14" l="1"/>
  <c r="I169" i="14"/>
  <c r="J168" i="14"/>
  <c r="I168" i="14"/>
  <c r="J167" i="14"/>
  <c r="I167" i="14"/>
  <c r="J159" i="14"/>
  <c r="I159" i="14"/>
  <c r="J161" i="14"/>
  <c r="I161" i="14"/>
  <c r="J160" i="14"/>
  <c r="I160" i="14"/>
  <c r="I172" i="14" l="1"/>
  <c r="J27" i="14"/>
  <c r="J215" i="14" l="1"/>
  <c r="F80" i="16" l="1"/>
  <c r="E80" i="16"/>
  <c r="J17" i="10" s="1"/>
  <c r="J123" i="14" l="1"/>
  <c r="J109" i="14" s="1"/>
  <c r="I123" i="14"/>
  <c r="I109" i="14" s="1"/>
  <c r="I43" i="19"/>
  <c r="I32" i="19" s="1"/>
  <c r="J34" i="10" l="1"/>
  <c r="B56" i="16" l="1"/>
  <c r="B3" i="16"/>
  <c r="B55" i="12" l="1"/>
  <c r="B3" i="12"/>
  <c r="J35" i="10" l="1"/>
  <c r="N35" i="10"/>
  <c r="N31" i="10"/>
  <c r="J31" i="10"/>
  <c r="N36" i="10"/>
  <c r="N34" i="10"/>
  <c r="N32" i="10"/>
  <c r="N30" i="10"/>
  <c r="J36" i="10"/>
  <c r="B152" i="14" l="1"/>
  <c r="B104" i="14"/>
  <c r="I3" i="20" l="1"/>
  <c r="B4" i="20"/>
  <c r="G4" i="20"/>
  <c r="H4" i="19"/>
  <c r="B4" i="19"/>
  <c r="I3" i="22"/>
  <c r="G4" i="22"/>
  <c r="B4" i="22"/>
  <c r="J32" i="10" l="1"/>
  <c r="J30" i="10"/>
  <c r="J153" i="14"/>
  <c r="B153" i="14"/>
  <c r="K152" i="14"/>
  <c r="I82" i="14" l="1"/>
  <c r="I68" i="14" s="1"/>
  <c r="J105" i="14"/>
  <c r="B105" i="14"/>
  <c r="K104" i="14"/>
  <c r="I30" i="14"/>
  <c r="J30" i="14"/>
  <c r="J29" i="14"/>
  <c r="I29" i="14"/>
  <c r="I27" i="14"/>
  <c r="J18" i="14"/>
  <c r="I18" i="14"/>
  <c r="J17" i="14"/>
  <c r="I17" i="14"/>
  <c r="J3" i="19"/>
  <c r="I133" i="14" l="1"/>
  <c r="I140" i="14"/>
  <c r="I32" i="14"/>
  <c r="J32" i="14"/>
  <c r="J56" i="12"/>
  <c r="B56" i="12"/>
  <c r="J55" i="12"/>
  <c r="J34" i="14" l="1"/>
  <c r="J36" i="14" s="1"/>
  <c r="I65" i="19" l="1"/>
  <c r="J46" i="14" s="1"/>
  <c r="J41" i="14"/>
  <c r="B200" i="14"/>
  <c r="J201" i="14"/>
  <c r="B201" i="14"/>
  <c r="K200" i="14"/>
  <c r="B54" i="14"/>
  <c r="J55" i="14"/>
  <c r="B55" i="14"/>
  <c r="K54" i="14"/>
  <c r="H40" i="10"/>
  <c r="H26" i="20"/>
  <c r="H39" i="10" s="1"/>
  <c r="F24" i="20"/>
  <c r="J82" i="14"/>
  <c r="J68" i="14" s="1"/>
  <c r="J228" i="14"/>
  <c r="J179" i="14"/>
  <c r="I179" i="14"/>
  <c r="J172" i="14"/>
  <c r="I40" i="12"/>
  <c r="I31" i="12" s="1"/>
  <c r="K25" i="12"/>
  <c r="I25" i="12"/>
  <c r="I24" i="19"/>
  <c r="J47" i="14" s="1"/>
  <c r="I21" i="19"/>
  <c r="J21" i="19" s="1"/>
  <c r="B3" i="19"/>
  <c r="B58" i="19" s="1"/>
  <c r="H59" i="19"/>
  <c r="B59" i="19"/>
  <c r="J58" i="19"/>
  <c r="K40" i="12"/>
  <c r="K31" i="12" s="1"/>
  <c r="J15" i="14" s="1"/>
  <c r="J20" i="14" s="1"/>
  <c r="K3" i="14"/>
  <c r="J3" i="12"/>
  <c r="J3" i="16"/>
  <c r="J56" i="16" s="1"/>
  <c r="J4" i="14"/>
  <c r="B3" i="14"/>
  <c r="H4" i="16"/>
  <c r="H57" i="16" s="1"/>
  <c r="H28" i="16"/>
  <c r="H35" i="16" s="1"/>
  <c r="H78" i="16"/>
  <c r="J4" i="12"/>
  <c r="B4" i="14"/>
  <c r="B4" i="12"/>
  <c r="B4" i="16"/>
  <c r="B57" i="16" s="1"/>
  <c r="H24" i="20"/>
  <c r="I15" i="14" l="1"/>
  <c r="I20" i="14" s="1"/>
  <c r="J22" i="14" s="1"/>
  <c r="J24" i="14" s="1"/>
  <c r="J133" i="14"/>
  <c r="J135" i="14" s="1"/>
  <c r="J137" i="14" s="1"/>
  <c r="J140" i="14"/>
  <c r="H51" i="16"/>
  <c r="H16" i="10" s="1"/>
  <c r="K27" i="12"/>
  <c r="I26" i="19"/>
  <c r="H20" i="10" s="1"/>
  <c r="J48" i="14"/>
  <c r="J42" i="14"/>
  <c r="J43" i="14" s="1"/>
  <c r="J210" i="14" s="1"/>
  <c r="J174" i="14"/>
  <c r="J176" i="14" s="1"/>
  <c r="J181" i="14"/>
  <c r="H17" i="10"/>
  <c r="J142" i="14" l="1"/>
  <c r="J144" i="14" s="1"/>
  <c r="H27" i="10"/>
  <c r="J183" i="14"/>
  <c r="H29" i="10"/>
  <c r="H19" i="10"/>
  <c r="K29" i="12"/>
  <c r="J212" i="14"/>
  <c r="J225" i="14"/>
  <c r="J223" i="14"/>
  <c r="H25" i="10"/>
  <c r="J224" i="14"/>
  <c r="J211" i="14"/>
  <c r="H26" i="10"/>
  <c r="H24" i="10"/>
  <c r="J222" i="14"/>
  <c r="H23" i="10"/>
  <c r="H22" i="10"/>
  <c r="J209" i="14"/>
  <c r="H28" i="10" l="1"/>
  <c r="J233" i="14"/>
  <c r="H32" i="10" s="1"/>
  <c r="J219" i="14"/>
  <c r="H34" i="10" s="1"/>
  <c r="J218" i="14"/>
  <c r="H30" i="10" s="1"/>
  <c r="J235" i="14"/>
  <c r="H36" i="10" s="1"/>
</calcChain>
</file>

<file path=xl/sharedStrings.xml><?xml version="1.0" encoding="utf-8"?>
<sst xmlns="http://schemas.openxmlformats.org/spreadsheetml/2006/main" count="872" uniqueCount="487">
  <si>
    <t>型　　式</t>
    <rPh sb="0" eb="1">
      <t>カタ</t>
    </rPh>
    <rPh sb="3" eb="4">
      <t>シキ</t>
    </rPh>
    <phoneticPr fontId="3"/>
  </si>
  <si>
    <t>製造者名</t>
    <rPh sb="0" eb="2">
      <t>セイゾウ</t>
    </rPh>
    <rPh sb="2" eb="3">
      <t>シャ</t>
    </rPh>
    <rPh sb="3" eb="4">
      <t>メイ</t>
    </rPh>
    <phoneticPr fontId="3"/>
  </si>
  <si>
    <t>（℃）</t>
  </si>
  <si>
    <t>立上りグラフ</t>
    <rPh sb="0" eb="2">
      <t>タチアガ</t>
    </rPh>
    <phoneticPr fontId="3"/>
  </si>
  <si>
    <t>試験場所</t>
    <rPh sb="0" eb="2">
      <t>シケン</t>
    </rPh>
    <rPh sb="2" eb="4">
      <t>バショ</t>
    </rPh>
    <phoneticPr fontId="3"/>
  </si>
  <si>
    <t>電　　源</t>
    <rPh sb="0" eb="1">
      <t>デン</t>
    </rPh>
    <rPh sb="3" eb="4">
      <t>ミナモト</t>
    </rPh>
    <phoneticPr fontId="3"/>
  </si>
  <si>
    <t>機器の
主な仕様</t>
    <rPh sb="0" eb="2">
      <t>キキ</t>
    </rPh>
    <rPh sb="4" eb="5">
      <t>オモ</t>
    </rPh>
    <rPh sb="6" eb="8">
      <t>シヨウ</t>
    </rPh>
    <phoneticPr fontId="3"/>
  </si>
  <si>
    <t>1回目</t>
    <rPh sb="1" eb="3">
      <t>カイメ</t>
    </rPh>
    <phoneticPr fontId="3"/>
  </si>
  <si>
    <t>品　　目</t>
    <rPh sb="0" eb="1">
      <t>シナ</t>
    </rPh>
    <rPh sb="3" eb="4">
      <t>メ</t>
    </rPh>
    <phoneticPr fontId="3"/>
  </si>
  <si>
    <t>名　　称</t>
    <rPh sb="0" eb="1">
      <t>ナ</t>
    </rPh>
    <rPh sb="3" eb="4">
      <t>ショウ</t>
    </rPh>
    <phoneticPr fontId="3"/>
  </si>
  <si>
    <t>気圧(hPa)</t>
    <rPh sb="0" eb="1">
      <t>キ</t>
    </rPh>
    <rPh sb="1" eb="2">
      <t>アツ</t>
    </rPh>
    <phoneticPr fontId="3"/>
  </si>
  <si>
    <t>重量(kg)</t>
    <rPh sb="0" eb="2">
      <t>ジュウリョウ</t>
    </rPh>
    <phoneticPr fontId="3"/>
  </si>
  <si>
    <t>(kWh/回)</t>
    <rPh sb="5" eb="6">
      <t>カイ</t>
    </rPh>
    <phoneticPr fontId="3"/>
  </si>
  <si>
    <t>誤差</t>
    <rPh sb="0" eb="2">
      <t>ゴサ</t>
    </rPh>
    <phoneticPr fontId="3"/>
  </si>
  <si>
    <t>2回目</t>
    <rPh sb="1" eb="3">
      <t>カイメ</t>
    </rPh>
    <phoneticPr fontId="3"/>
  </si>
  <si>
    <t>作成日</t>
    <rPh sb="0" eb="2">
      <t>サクセイ</t>
    </rPh>
    <rPh sb="2" eb="3">
      <t>ニチ</t>
    </rPh>
    <phoneticPr fontId="3"/>
  </si>
  <si>
    <t>担当部署</t>
    <rPh sb="0" eb="2">
      <t>タントウ</t>
    </rPh>
    <rPh sb="2" eb="4">
      <t>ブショ</t>
    </rPh>
    <phoneticPr fontId="3"/>
  </si>
  <si>
    <t>試験期間</t>
    <rPh sb="0" eb="2">
      <t>シケン</t>
    </rPh>
    <rPh sb="2" eb="4">
      <t>キカン</t>
    </rPh>
    <phoneticPr fontId="3"/>
  </si>
  <si>
    <t>測定機器</t>
    <rPh sb="0" eb="2">
      <t>ソクテイ</t>
    </rPh>
    <rPh sb="2" eb="4">
      <t>キキ</t>
    </rPh>
    <phoneticPr fontId="3"/>
  </si>
  <si>
    <t>(H)</t>
    <phoneticPr fontId="3"/>
  </si>
  <si>
    <t>試験日</t>
    <rPh sb="0" eb="3">
      <t>シケンビ</t>
    </rPh>
    <phoneticPr fontId="3"/>
  </si>
  <si>
    <t>室温(℃)</t>
    <phoneticPr fontId="3"/>
  </si>
  <si>
    <t>室温(℃)</t>
    <phoneticPr fontId="3"/>
  </si>
  <si>
    <t>①立上り時</t>
    <rPh sb="1" eb="3">
      <t>タチアガ</t>
    </rPh>
    <rPh sb="4" eb="5">
      <t>ジ</t>
    </rPh>
    <phoneticPr fontId="3"/>
  </si>
  <si>
    <t>②調理時</t>
    <rPh sb="1" eb="3">
      <t>チョウリ</t>
    </rPh>
    <rPh sb="3" eb="4">
      <t>ジ</t>
    </rPh>
    <phoneticPr fontId="3"/>
  </si>
  <si>
    <t>（kWh/回）</t>
    <rPh sb="5" eb="6">
      <t>カイ</t>
    </rPh>
    <phoneticPr fontId="3"/>
  </si>
  <si>
    <t>湿度(％)</t>
    <rPh sb="0" eb="1">
      <t>シツ</t>
    </rPh>
    <rPh sb="1" eb="2">
      <t>タビ</t>
    </rPh>
    <phoneticPr fontId="3"/>
  </si>
  <si>
    <t>①立上り時</t>
    <phoneticPr fontId="3"/>
  </si>
  <si>
    <t>立上り性能</t>
    <rPh sb="0" eb="2">
      <t>タチアガ</t>
    </rPh>
    <rPh sb="3" eb="5">
      <t>セイノウ</t>
    </rPh>
    <phoneticPr fontId="3"/>
  </si>
  <si>
    <t>（kW）</t>
    <phoneticPr fontId="3"/>
  </si>
  <si>
    <t>③待機時</t>
    <rPh sb="1" eb="3">
      <t>タイキ</t>
    </rPh>
    <rPh sb="3" eb="4">
      <t>ジ</t>
    </rPh>
    <phoneticPr fontId="3"/>
  </si>
  <si>
    <t>（小数点以下1位）</t>
    <rPh sb="1" eb="4">
      <t>ショウスウテン</t>
    </rPh>
    <rPh sb="4" eb="6">
      <t>イカ</t>
    </rPh>
    <rPh sb="7" eb="8">
      <t>イ</t>
    </rPh>
    <phoneticPr fontId="3"/>
  </si>
  <si>
    <t>（小数点以下2位）</t>
    <rPh sb="1" eb="4">
      <t>ショウスウテン</t>
    </rPh>
    <rPh sb="4" eb="6">
      <t>イカ</t>
    </rPh>
    <rPh sb="7" eb="8">
      <t>イ</t>
    </rPh>
    <phoneticPr fontId="3"/>
  </si>
  <si>
    <t>（小数点以下3位）</t>
    <rPh sb="1" eb="4">
      <t>ショウスウテン</t>
    </rPh>
    <rPh sb="4" eb="6">
      <t>イカ</t>
    </rPh>
    <rPh sb="7" eb="8">
      <t>イ</t>
    </rPh>
    <phoneticPr fontId="3"/>
  </si>
  <si>
    <t>～</t>
    <phoneticPr fontId="3"/>
  </si>
  <si>
    <t>(W)×</t>
    <phoneticPr fontId="3"/>
  </si>
  <si>
    <t>湿度(%)</t>
    <rPh sb="0" eb="1">
      <t>シツ</t>
    </rPh>
    <rPh sb="1" eb="2">
      <t>タビ</t>
    </rPh>
    <phoneticPr fontId="3"/>
  </si>
  <si>
    <t>（℃）</t>
    <phoneticPr fontId="3"/>
  </si>
  <si>
    <t>(kW)</t>
    <phoneticPr fontId="3"/>
  </si>
  <si>
    <t>（整数）</t>
    <rPh sb="1" eb="3">
      <t>セイスウ</t>
    </rPh>
    <phoneticPr fontId="3"/>
  </si>
  <si>
    <t>外形寸法(mm)</t>
    <rPh sb="0" eb="2">
      <t>ガイケイ</t>
    </rPh>
    <rPh sb="2" eb="4">
      <t>スンポウ</t>
    </rPh>
    <phoneticPr fontId="3"/>
  </si>
  <si>
    <t>(%)</t>
    <phoneticPr fontId="3"/>
  </si>
  <si>
    <t>セールス
ポイント等</t>
    <rPh sb="9" eb="10">
      <t>トウ</t>
    </rPh>
    <phoneticPr fontId="3"/>
  </si>
  <si>
    <t>（kW）</t>
    <phoneticPr fontId="3"/>
  </si>
  <si>
    <t>（kPa）</t>
    <phoneticPr fontId="3"/>
  </si>
  <si>
    <t>(kW)</t>
    <phoneticPr fontId="3"/>
  </si>
  <si>
    <t>(%)</t>
    <phoneticPr fontId="3"/>
  </si>
  <si>
    <t>(kW)</t>
    <phoneticPr fontId="3"/>
  </si>
  <si>
    <t>定格エネルギー消費量（ガス）</t>
    <rPh sb="0" eb="2">
      <t>テイカク</t>
    </rPh>
    <rPh sb="7" eb="9">
      <t>ショウヒ</t>
    </rPh>
    <phoneticPr fontId="3"/>
  </si>
  <si>
    <t>製造者名</t>
    <rPh sb="0" eb="3">
      <t>セイゾウシャ</t>
    </rPh>
    <rPh sb="3" eb="4">
      <t>メイ</t>
    </rPh>
    <phoneticPr fontId="3"/>
  </si>
  <si>
    <t>(s)</t>
    <phoneticPr fontId="3"/>
  </si>
  <si>
    <t>試験機器の最大消費電力</t>
    <rPh sb="0" eb="2">
      <t>シケン</t>
    </rPh>
    <rPh sb="2" eb="4">
      <t>キキ</t>
    </rPh>
    <phoneticPr fontId="3"/>
  </si>
  <si>
    <t>(℃）</t>
    <phoneticPr fontId="3"/>
  </si>
  <si>
    <t>(kWh/h)</t>
    <phoneticPr fontId="3"/>
  </si>
  <si>
    <t>1回目</t>
    <rPh sb="1" eb="3">
      <t>カイメ</t>
    </rPh>
    <phoneticPr fontId="3"/>
  </si>
  <si>
    <t>試験日</t>
    <rPh sb="0" eb="3">
      <t>シケンビ</t>
    </rPh>
    <phoneticPr fontId="3"/>
  </si>
  <si>
    <t>2回目</t>
    <rPh sb="1" eb="3">
      <t>カイメ</t>
    </rPh>
    <phoneticPr fontId="3"/>
  </si>
  <si>
    <t>(min)</t>
    <phoneticPr fontId="3"/>
  </si>
  <si>
    <t>(kWh)</t>
    <phoneticPr fontId="3"/>
  </si>
  <si>
    <t>（h/日）</t>
    <rPh sb="3" eb="4">
      <t>ニチ</t>
    </rPh>
    <phoneticPr fontId="3"/>
  </si>
  <si>
    <t>(kWh/h)</t>
    <phoneticPr fontId="3"/>
  </si>
  <si>
    <t>ガス種</t>
    <phoneticPr fontId="3"/>
  </si>
  <si>
    <t>火床寸法(mm)</t>
    <rPh sb="0" eb="1">
      <t>ヒ</t>
    </rPh>
    <rPh sb="1" eb="2">
      <t>ユカ</t>
    </rPh>
    <rPh sb="2" eb="4">
      <t>スンポウ</t>
    </rPh>
    <phoneticPr fontId="3"/>
  </si>
  <si>
    <t>(W)×</t>
    <phoneticPr fontId="3"/>
  </si>
  <si>
    <t>(D)×</t>
    <phoneticPr fontId="3"/>
  </si>
  <si>
    <t>(min）</t>
    <phoneticPr fontId="3"/>
  </si>
  <si>
    <t>グリドル</t>
  </si>
  <si>
    <t>室温(℃)</t>
  </si>
  <si>
    <t>②調理時</t>
    <phoneticPr fontId="3"/>
  </si>
  <si>
    <t>③待機時</t>
    <phoneticPr fontId="3"/>
  </si>
  <si>
    <t>3回目</t>
    <rPh sb="1" eb="3">
      <t>カイメ</t>
    </rPh>
    <phoneticPr fontId="3"/>
  </si>
  <si>
    <t>4回目</t>
    <rPh sb="1" eb="3">
      <t>カイメ</t>
    </rPh>
    <phoneticPr fontId="3"/>
  </si>
  <si>
    <t>（個/回）</t>
    <rPh sb="1" eb="2">
      <t>コ</t>
    </rPh>
    <rPh sb="3" eb="4">
      <t>カイ</t>
    </rPh>
    <phoneticPr fontId="3"/>
  </si>
  <si>
    <t>（min/回）</t>
    <rPh sb="5" eb="6">
      <t>カイ</t>
    </rPh>
    <phoneticPr fontId="3"/>
  </si>
  <si>
    <r>
      <t>T</t>
    </r>
    <r>
      <rPr>
        <vertAlign val="subscript"/>
        <sz val="10"/>
        <rFont val="Century"/>
        <family val="1"/>
      </rPr>
      <t>c</t>
    </r>
    <r>
      <rPr>
        <sz val="10"/>
        <rFont val="ＭＳ Ｐゴシック"/>
        <family val="3"/>
        <charset val="128"/>
      </rPr>
      <t>　平均値</t>
    </r>
    <r>
      <rPr>
        <sz val="10"/>
        <rFont val="ＭＳ Ｐ明朝"/>
        <family val="1"/>
        <charset val="128"/>
      </rPr>
      <t>＝</t>
    </r>
    <rPh sb="3" eb="6">
      <t>ヘイキンチ</t>
    </rPh>
    <phoneticPr fontId="3"/>
  </si>
  <si>
    <t>(個/h)</t>
    <rPh sb="1" eb="2">
      <t>コ</t>
    </rPh>
    <phoneticPr fontId="3"/>
  </si>
  <si>
    <t>（小数点以下2位）</t>
    <phoneticPr fontId="3"/>
  </si>
  <si>
    <t>(℃)</t>
    <phoneticPr fontId="3"/>
  </si>
  <si>
    <t>（小数点以下1位）</t>
    <phoneticPr fontId="3"/>
  </si>
  <si>
    <t>　　　        達した時の調理領域温度[℃]</t>
    <phoneticPr fontId="3"/>
  </si>
  <si>
    <t>（小数点以下１位）</t>
  </si>
  <si>
    <t>(kWh/h)</t>
    <phoneticPr fontId="3"/>
  </si>
  <si>
    <t>調理時間想定と調理量想定の日あたり消費電力量を計算する。</t>
    <rPh sb="0" eb="2">
      <t>チョウリ</t>
    </rPh>
    <rPh sb="2" eb="4">
      <t>ジカン</t>
    </rPh>
    <rPh sb="4" eb="6">
      <t>ソウテイ</t>
    </rPh>
    <rPh sb="7" eb="9">
      <t>チョウリ</t>
    </rPh>
    <rPh sb="9" eb="10">
      <t>リョウ</t>
    </rPh>
    <rPh sb="10" eb="12">
      <t>ソウテイ</t>
    </rPh>
    <rPh sb="23" eb="25">
      <t>ケイサン</t>
    </rPh>
    <phoneticPr fontId="3"/>
  </si>
  <si>
    <t>(kWh/h)</t>
    <phoneticPr fontId="3"/>
  </si>
  <si>
    <t>(kWh/h)</t>
    <phoneticPr fontId="3"/>
  </si>
  <si>
    <t>（個/h）</t>
    <rPh sb="1" eb="2">
      <t>コ</t>
    </rPh>
    <phoneticPr fontId="3"/>
  </si>
  <si>
    <t>(個/日）</t>
    <rPh sb="1" eb="2">
      <t>コ</t>
    </rPh>
    <rPh sb="3" eb="4">
      <t>ニチ</t>
    </rPh>
    <phoneticPr fontId="3"/>
  </si>
  <si>
    <t>(回/日）</t>
    <rPh sb="1" eb="2">
      <t>カイ</t>
    </rPh>
    <rPh sb="3" eb="4">
      <t>ヒ</t>
    </rPh>
    <phoneticPr fontId="3"/>
  </si>
  <si>
    <t>(kWh/日）</t>
    <phoneticPr fontId="3"/>
  </si>
  <si>
    <t xml:space="preserve"> (kWh/日）</t>
    <phoneticPr fontId="3"/>
  </si>
  <si>
    <t>(小数点以下1位)</t>
    <rPh sb="1" eb="6">
      <t>ショウスウテンイカ</t>
    </rPh>
    <rPh sb="7" eb="8">
      <t>イ</t>
    </rPh>
    <phoneticPr fontId="3"/>
  </si>
  <si>
    <t>均一性</t>
    <rPh sb="0" eb="3">
      <t>キンイツセイ</t>
    </rPh>
    <phoneticPr fontId="3"/>
  </si>
  <si>
    <t>(点)</t>
    <rPh sb="1" eb="2">
      <t>テン</t>
    </rPh>
    <phoneticPr fontId="3"/>
  </si>
  <si>
    <t>(点)</t>
    <phoneticPr fontId="3"/>
  </si>
  <si>
    <t>（小数点第一位を四捨五入する。ただし、190 ℃以上の場合には190 ℃、170 ℃以下の場合には170℃とする。）</t>
    <rPh sb="5" eb="6">
      <t>1</t>
    </rPh>
    <phoneticPr fontId="3"/>
  </si>
  <si>
    <t>(℃）</t>
  </si>
  <si>
    <t>等温線図</t>
    <rPh sb="0" eb="1">
      <t>トウ</t>
    </rPh>
    <rPh sb="1" eb="2">
      <t>オン</t>
    </rPh>
    <rPh sb="2" eb="3">
      <t>セン</t>
    </rPh>
    <rPh sb="3" eb="4">
      <t>ズ</t>
    </rPh>
    <phoneticPr fontId="3"/>
  </si>
  <si>
    <t>適温領域面積</t>
  </si>
  <si>
    <r>
      <t>(m</t>
    </r>
    <r>
      <rPr>
        <vertAlign val="superscript"/>
        <sz val="9"/>
        <rFont val="ＭＳ Ｐゴシック"/>
        <family val="3"/>
        <charset val="128"/>
      </rPr>
      <t>2</t>
    </r>
    <r>
      <rPr>
        <sz val="9"/>
        <rFont val="ＭＳ Ｐゴシック"/>
        <family val="3"/>
        <charset val="128"/>
      </rPr>
      <t>)</t>
    </r>
    <phoneticPr fontId="3"/>
  </si>
  <si>
    <t>均一性指数</t>
    <rPh sb="0" eb="3">
      <t>キンイツセイ</t>
    </rPh>
    <rPh sb="3" eb="5">
      <t>シスウ</t>
    </rPh>
    <phoneticPr fontId="3"/>
  </si>
  <si>
    <t xml:space="preserve">調理領域　
温度 </t>
    <phoneticPr fontId="3"/>
  </si>
  <si>
    <t>適温領域面積</t>
    <rPh sb="0" eb="1">
      <t>テキ</t>
    </rPh>
    <rPh sb="1" eb="2">
      <t>オン</t>
    </rPh>
    <rPh sb="2" eb="4">
      <t>リョウイキ</t>
    </rPh>
    <rPh sb="4" eb="6">
      <t>メンセキ</t>
    </rPh>
    <phoneticPr fontId="3"/>
  </si>
  <si>
    <r>
      <t>(m</t>
    </r>
    <r>
      <rPr>
        <vertAlign val="superscript"/>
        <sz val="10"/>
        <rFont val="ＭＳ Ｐゴシック"/>
        <family val="3"/>
        <charset val="128"/>
      </rPr>
      <t>2</t>
    </r>
    <r>
      <rPr>
        <sz val="10"/>
        <rFont val="ＭＳ Ｐゴシック"/>
        <family val="3"/>
        <charset val="128"/>
      </rPr>
      <t>)</t>
    </r>
    <phoneticPr fontId="3"/>
  </si>
  <si>
    <r>
      <t>調理領域温度</t>
    </r>
    <r>
      <rPr>
        <sz val="8"/>
        <rFont val="Symbol"/>
        <family val="1"/>
        <charset val="2"/>
      </rPr>
      <t xml:space="preserve"> 
</t>
    </r>
    <r>
      <rPr>
        <sz val="8"/>
        <rFont val="ＭＳ Ｐゴシック"/>
        <family val="3"/>
        <charset val="128"/>
      </rPr>
      <t>±10 ℃以内に入る面積</t>
    </r>
    <phoneticPr fontId="3"/>
  </si>
  <si>
    <t>グリドル　　（７．均一性）</t>
    <phoneticPr fontId="3"/>
  </si>
  <si>
    <t>グリドル　　（測定点の位置）</t>
    <rPh sb="7" eb="9">
      <t>ソクテイ</t>
    </rPh>
    <rPh sb="9" eb="10">
      <t>テン</t>
    </rPh>
    <rPh sb="11" eb="13">
      <t>イチ</t>
    </rPh>
    <phoneticPr fontId="3"/>
  </si>
  <si>
    <t>グリドル板面測定点図</t>
    <rPh sb="4" eb="5">
      <t>イタ</t>
    </rPh>
    <rPh sb="5" eb="6">
      <t>メン</t>
    </rPh>
    <rPh sb="6" eb="8">
      <t>ソクテイ</t>
    </rPh>
    <rPh sb="8" eb="9">
      <t>テン</t>
    </rPh>
    <rPh sb="9" eb="10">
      <t>ズ</t>
    </rPh>
    <phoneticPr fontId="3"/>
  </si>
  <si>
    <t>上記のグリドル板面測定点図に従って、測定点配置図 を描く。</t>
    <rPh sb="0" eb="2">
      <t>ジョウキ</t>
    </rPh>
    <rPh sb="7" eb="8">
      <t>バン</t>
    </rPh>
    <rPh sb="8" eb="9">
      <t>メン</t>
    </rPh>
    <rPh sb="9" eb="11">
      <t>ソクテイ</t>
    </rPh>
    <rPh sb="11" eb="12">
      <t>テン</t>
    </rPh>
    <rPh sb="12" eb="13">
      <t>ズ</t>
    </rPh>
    <rPh sb="14" eb="15">
      <t>シタガ</t>
    </rPh>
    <rPh sb="26" eb="27">
      <t>カ</t>
    </rPh>
    <phoneticPr fontId="3"/>
  </si>
  <si>
    <t>グリドル板面の幅 =</t>
    <rPh sb="4" eb="5">
      <t>バン</t>
    </rPh>
    <rPh sb="5" eb="6">
      <t>メン</t>
    </rPh>
    <rPh sb="7" eb="8">
      <t>ハバ</t>
    </rPh>
    <phoneticPr fontId="3"/>
  </si>
  <si>
    <t>グリドル板面の奥行 =</t>
    <rPh sb="4" eb="5">
      <t>バン</t>
    </rPh>
    <rPh sb="5" eb="6">
      <t>メン</t>
    </rPh>
    <rPh sb="7" eb="9">
      <t>オクユキ</t>
    </rPh>
    <phoneticPr fontId="3"/>
  </si>
  <si>
    <t>調理領域境界線上の測定点数 =</t>
    <rPh sb="4" eb="7">
      <t>キョウカイセン</t>
    </rPh>
    <rPh sb="7" eb="8">
      <t>ジョウ</t>
    </rPh>
    <rPh sb="9" eb="11">
      <t>ソクテイ</t>
    </rPh>
    <rPh sb="11" eb="13">
      <t>テンスウ</t>
    </rPh>
    <phoneticPr fontId="3"/>
  </si>
  <si>
    <t>（点)</t>
    <rPh sb="1" eb="2">
      <t>テン</t>
    </rPh>
    <phoneticPr fontId="3"/>
  </si>
  <si>
    <t>調理領域内部の測定点数 =</t>
    <rPh sb="7" eb="9">
      <t>ソクテイ</t>
    </rPh>
    <rPh sb="9" eb="11">
      <t>テンスウ</t>
    </rPh>
    <phoneticPr fontId="3"/>
  </si>
  <si>
    <t>総測定点数 =</t>
    <rPh sb="0" eb="1">
      <t>ソウ</t>
    </rPh>
    <rPh sb="1" eb="3">
      <t>ソクテイ</t>
    </rPh>
    <rPh sb="3" eb="5">
      <t>テンスウ</t>
    </rPh>
    <phoneticPr fontId="3"/>
  </si>
  <si>
    <t>(mm)</t>
    <phoneticPr fontId="3"/>
  </si>
  <si>
    <r>
      <rPr>
        <i/>
        <sz val="10"/>
        <rFont val="Times New Roman"/>
        <family val="1"/>
      </rPr>
      <t>a</t>
    </r>
    <r>
      <rPr>
        <sz val="10"/>
        <rFont val="Century"/>
        <family val="1"/>
      </rPr>
      <t xml:space="preserve"> </t>
    </r>
    <r>
      <rPr>
        <sz val="10"/>
        <rFont val="ＭＳ Ｐゴシック"/>
        <family val="3"/>
        <charset val="128"/>
      </rPr>
      <t>=</t>
    </r>
    <phoneticPr fontId="3"/>
  </si>
  <si>
    <r>
      <rPr>
        <i/>
        <sz val="10"/>
        <rFont val="Times New Roman"/>
        <family val="1"/>
      </rPr>
      <t>b</t>
    </r>
    <r>
      <rPr>
        <sz val="10"/>
        <rFont val="Times New Roman"/>
        <family val="1"/>
      </rPr>
      <t xml:space="preserve"> </t>
    </r>
    <r>
      <rPr>
        <sz val="10"/>
        <rFont val="ＭＳ Ｐゴシック"/>
        <family val="3"/>
        <charset val="128"/>
      </rPr>
      <t>=</t>
    </r>
    <phoneticPr fontId="3"/>
  </si>
  <si>
    <r>
      <t>測定点配置図</t>
    </r>
    <r>
      <rPr>
        <sz val="10"/>
        <rFont val="Calibri"/>
        <family val="2"/>
      </rPr>
      <t xml:space="preserve"> </t>
    </r>
    <phoneticPr fontId="3"/>
  </si>
  <si>
    <t>測定点の位置</t>
  </si>
  <si>
    <t>業務用厨房熱機器等性能試験計算用紙</t>
    <rPh sb="0" eb="3">
      <t>ギョウムヨウ</t>
    </rPh>
    <rPh sb="3" eb="5">
      <t>チュウボウ</t>
    </rPh>
    <rPh sb="5" eb="6">
      <t>ネツ</t>
    </rPh>
    <rPh sb="6" eb="9">
      <t>キキナド</t>
    </rPh>
    <rPh sb="9" eb="11">
      <t>セイノウ</t>
    </rPh>
    <rPh sb="11" eb="13">
      <t>シケン</t>
    </rPh>
    <phoneticPr fontId="3"/>
  </si>
  <si>
    <t>消費電力の許容差</t>
    <rPh sb="0" eb="2">
      <t>ショウヒ</t>
    </rPh>
    <rPh sb="2" eb="4">
      <t>デンリョク</t>
    </rPh>
    <rPh sb="5" eb="7">
      <t>キョヨウ</t>
    </rPh>
    <rPh sb="7" eb="8">
      <t>サ</t>
    </rPh>
    <phoneticPr fontId="3"/>
  </si>
  <si>
    <t>2回目の食材の投入開始から、</t>
    <phoneticPr fontId="3"/>
  </si>
  <si>
    <t>5回目の食材の投入開始直前までのガス消費量</t>
    <rPh sb="18" eb="20">
      <t>ショウヒ</t>
    </rPh>
    <phoneticPr fontId="3"/>
  </si>
  <si>
    <r>
      <t>（ｋJ/m</t>
    </r>
    <r>
      <rPr>
        <vertAlign val="superscript"/>
        <sz val="9"/>
        <rFont val="ＭＳ Ｐゴシック"/>
        <family val="3"/>
        <charset val="128"/>
      </rPr>
      <t>3</t>
    </r>
    <r>
      <rPr>
        <sz val="9"/>
        <rFont val="ＭＳ Ｐゴシック"/>
        <family val="3"/>
        <charset val="128"/>
      </rPr>
      <t>N)</t>
    </r>
    <phoneticPr fontId="3"/>
  </si>
  <si>
    <t>（℃）</t>
    <phoneticPr fontId="3"/>
  </si>
  <si>
    <t>（kPa）</t>
    <phoneticPr fontId="3"/>
  </si>
  <si>
    <t>（kPa）</t>
    <phoneticPr fontId="3"/>
  </si>
  <si>
    <t>(kWh)</t>
    <phoneticPr fontId="3"/>
  </si>
  <si>
    <t>(小数点以下3位)</t>
    <rPh sb="1" eb="6">
      <t>ショウスウテンイカ</t>
    </rPh>
    <rPh sb="7" eb="8">
      <t>イ</t>
    </rPh>
    <phoneticPr fontId="3"/>
  </si>
  <si>
    <t>番号</t>
    <rPh sb="0" eb="2">
      <t>バンゴウ</t>
    </rPh>
    <phoneticPr fontId="3"/>
  </si>
  <si>
    <r>
      <t>T</t>
    </r>
    <r>
      <rPr>
        <vertAlign val="subscript"/>
        <sz val="14"/>
        <rFont val="Cambria"/>
        <family val="1"/>
      </rPr>
      <t>s</t>
    </r>
    <phoneticPr fontId="3"/>
  </si>
  <si>
    <r>
      <rPr>
        <i/>
        <sz val="14"/>
        <rFont val="Cambria"/>
        <family val="1"/>
      </rPr>
      <t>Q</t>
    </r>
    <r>
      <rPr>
        <vertAlign val="subscript"/>
        <sz val="14"/>
        <rFont val="Cambria"/>
        <family val="1"/>
      </rPr>
      <t>sG</t>
    </r>
    <phoneticPr fontId="3"/>
  </si>
  <si>
    <r>
      <rPr>
        <i/>
        <sz val="14"/>
        <rFont val="Cambria"/>
        <family val="1"/>
      </rPr>
      <t>Q</t>
    </r>
    <r>
      <rPr>
        <vertAlign val="subscript"/>
        <sz val="14"/>
        <rFont val="Cambria"/>
        <family val="1"/>
      </rPr>
      <t>sE</t>
    </r>
    <phoneticPr fontId="3"/>
  </si>
  <si>
    <r>
      <t>Q</t>
    </r>
    <r>
      <rPr>
        <vertAlign val="subscript"/>
        <sz val="14"/>
        <rFont val="Cambria"/>
        <family val="1"/>
      </rPr>
      <t>cG</t>
    </r>
    <phoneticPr fontId="3"/>
  </si>
  <si>
    <r>
      <t>Q</t>
    </r>
    <r>
      <rPr>
        <vertAlign val="subscript"/>
        <sz val="14"/>
        <rFont val="Cambria"/>
        <family val="1"/>
      </rPr>
      <t>cE</t>
    </r>
    <phoneticPr fontId="3"/>
  </si>
  <si>
    <r>
      <t>I</t>
    </r>
    <r>
      <rPr>
        <vertAlign val="subscript"/>
        <sz val="14"/>
        <rFont val="Cambria"/>
        <family val="1"/>
      </rPr>
      <t>s</t>
    </r>
    <phoneticPr fontId="3"/>
  </si>
  <si>
    <r>
      <rPr>
        <i/>
        <sz val="14"/>
        <rFont val="Cambria"/>
        <family val="1"/>
      </rPr>
      <t>A</t>
    </r>
    <r>
      <rPr>
        <vertAlign val="subscript"/>
        <sz val="14"/>
        <rFont val="Cambria"/>
        <family val="1"/>
      </rPr>
      <t>p</t>
    </r>
    <phoneticPr fontId="3"/>
  </si>
  <si>
    <t xml:space="preserve"> 1.定格エネルギー消費量</t>
    <rPh sb="3" eb="5">
      <t>テイカク</t>
    </rPh>
    <rPh sb="10" eb="13">
      <t>ショウヒリョウ</t>
    </rPh>
    <phoneticPr fontId="3"/>
  </si>
  <si>
    <t xml:space="preserve"> 2.熱効率</t>
    <phoneticPr fontId="3"/>
  </si>
  <si>
    <t xml:space="preserve"> 3.立上り性能</t>
    <phoneticPr fontId="3"/>
  </si>
  <si>
    <t xml:space="preserve"> 5.エネルギー消費量</t>
    <rPh sb="8" eb="10">
      <t>ショウヒ</t>
    </rPh>
    <rPh sb="10" eb="11">
      <t>リョウ</t>
    </rPh>
    <phoneticPr fontId="3"/>
  </si>
  <si>
    <t xml:space="preserve"> 6.給水量または給湯量</t>
    <rPh sb="3" eb="6">
      <t>キュウスイリョウ</t>
    </rPh>
    <rPh sb="9" eb="11">
      <t>キュウトウ</t>
    </rPh>
    <rPh sb="11" eb="12">
      <t>リョウ</t>
    </rPh>
    <phoneticPr fontId="3"/>
  </si>
  <si>
    <t xml:space="preserve"> 7.均一性</t>
    <phoneticPr fontId="3"/>
  </si>
  <si>
    <t>　（ガス）　</t>
    <phoneticPr fontId="3"/>
  </si>
  <si>
    <t>　（電気）</t>
    <rPh sb="2" eb="4">
      <t>デンキ</t>
    </rPh>
    <phoneticPr fontId="3"/>
  </si>
  <si>
    <t>　（電気）</t>
    <phoneticPr fontId="3"/>
  </si>
  <si>
    <t>品　目</t>
    <rPh sb="0" eb="1">
      <t>シナ</t>
    </rPh>
    <rPh sb="2" eb="3">
      <t>メ</t>
    </rPh>
    <phoneticPr fontId="3"/>
  </si>
  <si>
    <t>型　式</t>
    <rPh sb="0" eb="1">
      <t>カタ</t>
    </rPh>
    <rPh sb="2" eb="3">
      <t>シキ</t>
    </rPh>
    <phoneticPr fontId="3"/>
  </si>
  <si>
    <t>試験機器の最大ガス消費量</t>
    <rPh sb="0" eb="2">
      <t>シケン</t>
    </rPh>
    <rPh sb="2" eb="4">
      <t>キキ</t>
    </rPh>
    <rPh sb="5" eb="7">
      <t>サイダイ</t>
    </rPh>
    <rPh sb="9" eb="12">
      <t>ショウヒリョウ</t>
    </rPh>
    <phoneticPr fontId="3"/>
  </si>
  <si>
    <r>
      <t>　　最大ガス消費量</t>
    </r>
    <r>
      <rPr>
        <sz val="10"/>
        <rFont val="Cambria"/>
        <family val="1"/>
      </rPr>
      <t xml:space="preserve"> </t>
    </r>
    <r>
      <rPr>
        <i/>
        <sz val="10"/>
        <rFont val="Cambria"/>
        <family val="1"/>
      </rPr>
      <t>p</t>
    </r>
    <r>
      <rPr>
        <vertAlign val="subscript"/>
        <sz val="10"/>
        <rFont val="Cambria"/>
        <family val="1"/>
      </rPr>
      <t>xG</t>
    </r>
    <r>
      <rPr>
        <sz val="10"/>
        <rFont val="ＭＳ Ｐゴシック"/>
        <family val="3"/>
        <charset val="128"/>
      </rPr>
      <t xml:space="preserve"> [kW] の算出方法は、次の①、②式より選択する。</t>
    </r>
    <rPh sb="2" eb="4">
      <t>サイダイ</t>
    </rPh>
    <rPh sb="6" eb="8">
      <t>ショウヒ</t>
    </rPh>
    <rPh sb="8" eb="9">
      <t>リョウ</t>
    </rPh>
    <rPh sb="20" eb="22">
      <t>サンシュツ</t>
    </rPh>
    <rPh sb="22" eb="24">
      <t>ホウホウ</t>
    </rPh>
    <rPh sb="26" eb="27">
      <t>ツギ</t>
    </rPh>
    <rPh sb="31" eb="32">
      <t>シキ</t>
    </rPh>
    <rPh sb="34" eb="36">
      <t>センタク</t>
    </rPh>
    <phoneticPr fontId="3"/>
  </si>
  <si>
    <t>①：「ガス消費量の算出」に規定する次式にて算出する場合</t>
    <rPh sb="25" eb="27">
      <t>バアイ</t>
    </rPh>
    <phoneticPr fontId="3"/>
  </si>
  <si>
    <r>
      <rPr>
        <i/>
        <sz val="10"/>
        <rFont val="Cambria"/>
        <family val="1"/>
      </rPr>
      <t>U</t>
    </r>
    <r>
      <rPr>
        <vertAlign val="subscript"/>
        <sz val="10"/>
        <rFont val="Cambria"/>
        <family val="1"/>
      </rPr>
      <t xml:space="preserve">G </t>
    </r>
    <r>
      <rPr>
        <sz val="10"/>
        <rFont val="Cambria"/>
        <family val="1"/>
      </rPr>
      <t>=</t>
    </r>
    <phoneticPr fontId="3"/>
  </si>
  <si>
    <r>
      <rPr>
        <i/>
        <sz val="10"/>
        <rFont val="Cambria"/>
        <family val="1"/>
      </rPr>
      <t>J</t>
    </r>
    <r>
      <rPr>
        <vertAlign val="subscript"/>
        <sz val="10"/>
        <rFont val="Cambria"/>
        <family val="1"/>
      </rPr>
      <t xml:space="preserve">G </t>
    </r>
    <r>
      <rPr>
        <sz val="10"/>
        <rFont val="Cambria"/>
        <family val="1"/>
      </rPr>
      <t>=</t>
    </r>
    <phoneticPr fontId="3"/>
  </si>
  <si>
    <r>
      <rPr>
        <i/>
        <sz val="10"/>
        <rFont val="Cambria"/>
        <family val="1"/>
      </rPr>
      <t>θ</t>
    </r>
    <r>
      <rPr>
        <vertAlign val="subscript"/>
        <sz val="10"/>
        <rFont val="Cambria"/>
        <family val="1"/>
      </rPr>
      <t xml:space="preserve">G </t>
    </r>
    <r>
      <rPr>
        <sz val="10"/>
        <rFont val="Cambria"/>
        <family val="1"/>
      </rPr>
      <t>=</t>
    </r>
    <phoneticPr fontId="3"/>
  </si>
  <si>
    <r>
      <rPr>
        <i/>
        <sz val="10"/>
        <rFont val="Cambria"/>
        <family val="1"/>
      </rPr>
      <t>Π</t>
    </r>
    <r>
      <rPr>
        <vertAlign val="subscript"/>
        <sz val="10"/>
        <rFont val="Cambria"/>
        <family val="1"/>
      </rPr>
      <t xml:space="preserve">G </t>
    </r>
    <r>
      <rPr>
        <sz val="10"/>
        <rFont val="Cambria"/>
        <family val="1"/>
      </rPr>
      <t>=</t>
    </r>
    <phoneticPr fontId="3"/>
  </si>
  <si>
    <r>
      <rPr>
        <i/>
        <sz val="10"/>
        <rFont val="Cambria"/>
        <family val="1"/>
      </rPr>
      <t>Π</t>
    </r>
    <r>
      <rPr>
        <vertAlign val="subscript"/>
        <sz val="10"/>
        <rFont val="Cambria"/>
        <family val="1"/>
      </rPr>
      <t xml:space="preserve">s </t>
    </r>
    <r>
      <rPr>
        <sz val="10"/>
        <rFont val="Cambria"/>
        <family val="1"/>
      </rPr>
      <t>=</t>
    </r>
    <phoneticPr fontId="3"/>
  </si>
  <si>
    <r>
      <t>T</t>
    </r>
    <r>
      <rPr>
        <vertAlign val="subscript"/>
        <sz val="10"/>
        <rFont val="Cambria"/>
        <family val="1"/>
      </rPr>
      <t>G</t>
    </r>
    <r>
      <rPr>
        <sz val="10"/>
        <rFont val="ＭＳ Ｐゴシック"/>
        <family val="3"/>
        <charset val="128"/>
      </rPr>
      <t/>
    </r>
    <phoneticPr fontId="3"/>
  </si>
  <si>
    <t>：実測時間[s]</t>
  </si>
  <si>
    <r>
      <t>U</t>
    </r>
    <r>
      <rPr>
        <vertAlign val="subscript"/>
        <sz val="10"/>
        <rFont val="Cambria"/>
        <family val="1"/>
      </rPr>
      <t>G</t>
    </r>
    <r>
      <rPr>
        <sz val="10"/>
        <rFont val="ＭＳ Ｐゴシック"/>
        <family val="3"/>
        <charset val="128"/>
      </rPr>
      <t/>
    </r>
    <phoneticPr fontId="3"/>
  </si>
  <si>
    <r>
      <t>： 実測ガス流量[m</t>
    </r>
    <r>
      <rPr>
        <vertAlign val="superscript"/>
        <sz val="10"/>
        <rFont val="ＭＳ Ｐゴシック"/>
        <family val="3"/>
        <charset val="128"/>
      </rPr>
      <t>3</t>
    </r>
    <r>
      <rPr>
        <sz val="10"/>
        <rFont val="ＭＳ Ｐゴシック"/>
        <family val="3"/>
        <charset val="128"/>
      </rPr>
      <t xml:space="preserve">] </t>
    </r>
    <phoneticPr fontId="3"/>
  </si>
  <si>
    <r>
      <t>J</t>
    </r>
    <r>
      <rPr>
        <vertAlign val="subscript"/>
        <sz val="10"/>
        <rFont val="Cambria"/>
        <family val="1"/>
      </rPr>
      <t>G</t>
    </r>
    <r>
      <rPr>
        <sz val="10"/>
        <rFont val="ＭＳ Ｐゴシック"/>
        <family val="3"/>
        <charset val="128"/>
      </rPr>
      <t/>
    </r>
    <phoneticPr fontId="3"/>
  </si>
  <si>
    <r>
      <t>： 使用ガスの総発熱量[kJ/m</t>
    </r>
    <r>
      <rPr>
        <vertAlign val="superscript"/>
        <sz val="10"/>
        <rFont val="ＭＳ Ｐゴシック"/>
        <family val="3"/>
        <charset val="128"/>
      </rPr>
      <t>3</t>
    </r>
    <r>
      <rPr>
        <sz val="10"/>
        <rFont val="ＭＳ Ｐゴシック"/>
        <family val="3"/>
        <charset val="128"/>
      </rPr>
      <t>N]</t>
    </r>
    <phoneticPr fontId="3"/>
  </si>
  <si>
    <r>
      <t>θ</t>
    </r>
    <r>
      <rPr>
        <vertAlign val="subscript"/>
        <sz val="10"/>
        <rFont val="Cambria"/>
        <family val="1"/>
      </rPr>
      <t>G</t>
    </r>
    <r>
      <rPr>
        <sz val="10"/>
        <rFont val="ＭＳ Ｐゴシック"/>
        <family val="3"/>
        <charset val="128"/>
      </rPr>
      <t/>
    </r>
    <phoneticPr fontId="3"/>
  </si>
  <si>
    <t>： 測定時のガスメータ内のガス温度[℃]</t>
  </si>
  <si>
    <r>
      <t>Π</t>
    </r>
    <r>
      <rPr>
        <vertAlign val="subscript"/>
        <sz val="10"/>
        <rFont val="Cambria"/>
        <family val="1"/>
      </rPr>
      <t>r</t>
    </r>
    <r>
      <rPr>
        <sz val="10"/>
        <rFont val="Cambria"/>
        <family val="1"/>
      </rPr>
      <t xml:space="preserve"> </t>
    </r>
    <phoneticPr fontId="3"/>
  </si>
  <si>
    <t>： 測定時の大気圧[kPa]</t>
  </si>
  <si>
    <r>
      <t>Π</t>
    </r>
    <r>
      <rPr>
        <vertAlign val="subscript"/>
        <sz val="10"/>
        <rFont val="Cambria"/>
        <family val="1"/>
      </rPr>
      <t>G</t>
    </r>
    <r>
      <rPr>
        <sz val="10"/>
        <rFont val="Cambria"/>
        <family val="1"/>
      </rPr>
      <t xml:space="preserve"> </t>
    </r>
    <phoneticPr fontId="3"/>
  </si>
  <si>
    <t>： 測定時のガスメータ内のガス圧力[kPa]</t>
  </si>
  <si>
    <r>
      <t>Π</t>
    </r>
    <r>
      <rPr>
        <vertAlign val="subscript"/>
        <sz val="10"/>
        <rFont val="Cambria"/>
        <family val="1"/>
      </rPr>
      <t>s</t>
    </r>
    <r>
      <rPr>
        <sz val="10"/>
        <rFont val="Cambria"/>
        <family val="1"/>
      </rPr>
      <t xml:space="preserve"> </t>
    </r>
    <phoneticPr fontId="3"/>
  </si>
  <si>
    <r>
      <t>　　乾式ガス流量計を用いて測定する場合は</t>
    </r>
    <r>
      <rPr>
        <i/>
        <sz val="10"/>
        <rFont val="Cambria"/>
        <family val="1"/>
      </rPr>
      <t>Π</t>
    </r>
    <r>
      <rPr>
        <vertAlign val="subscript"/>
        <sz val="10"/>
        <rFont val="Cambria"/>
        <family val="1"/>
      </rPr>
      <t>s</t>
    </r>
    <r>
      <rPr>
        <sz val="10"/>
        <rFont val="Cambria"/>
        <family val="1"/>
      </rPr>
      <t xml:space="preserve">  </t>
    </r>
    <r>
      <rPr>
        <sz val="10"/>
        <rFont val="ＭＳ Ｐゴシック"/>
        <family val="3"/>
        <charset val="128"/>
      </rPr>
      <t>= 0とする。</t>
    </r>
    <phoneticPr fontId="3"/>
  </si>
  <si>
    <r>
      <t>　　湿式ガス流量計を用いて測定する場合は、</t>
    </r>
    <r>
      <rPr>
        <i/>
        <sz val="10"/>
        <rFont val="Cambria"/>
        <family val="1"/>
      </rPr>
      <t>Π</t>
    </r>
    <r>
      <rPr>
        <vertAlign val="subscript"/>
        <sz val="10"/>
        <rFont val="Cambria"/>
        <family val="1"/>
      </rPr>
      <t>s</t>
    </r>
    <r>
      <rPr>
        <sz val="10"/>
        <rFont val="Cambria"/>
        <family val="1"/>
      </rPr>
      <t xml:space="preserve"> </t>
    </r>
    <r>
      <rPr>
        <sz val="10"/>
        <rFont val="ＭＳ Ｐゴシック"/>
        <family val="3"/>
        <charset val="128"/>
      </rPr>
      <t>を以下の式から算出する。</t>
    </r>
    <phoneticPr fontId="3"/>
  </si>
  <si>
    <r>
      <t>p</t>
    </r>
    <r>
      <rPr>
        <vertAlign val="subscript"/>
        <sz val="10"/>
        <rFont val="Cambria"/>
        <family val="1"/>
      </rPr>
      <t>xG</t>
    </r>
    <r>
      <rPr>
        <sz val="10"/>
        <rFont val="Cambria"/>
        <family val="1"/>
      </rPr>
      <t xml:space="preserve"> </t>
    </r>
    <phoneticPr fontId="3"/>
  </si>
  <si>
    <t>： 試験機器の最大ガス消費量[kW]</t>
    <phoneticPr fontId="3"/>
  </si>
  <si>
    <r>
      <rPr>
        <i/>
        <sz val="10"/>
        <rFont val="Cambria"/>
        <family val="1"/>
      </rPr>
      <t>p</t>
    </r>
    <r>
      <rPr>
        <vertAlign val="subscript"/>
        <sz val="10"/>
        <rFont val="Cambria"/>
        <family val="1"/>
      </rPr>
      <t>xG</t>
    </r>
    <r>
      <rPr>
        <sz val="10"/>
        <rFont val="Cambria"/>
        <family val="1"/>
      </rPr>
      <t xml:space="preserve"> =</t>
    </r>
    <phoneticPr fontId="3"/>
  </si>
  <si>
    <t>②：「JIS S2093 家庭用ガス燃焼機器の試験方法」の「9.ガス消費量試験」に規定されている次式にて算出した値を用いる場合　</t>
    <rPh sb="48" eb="50">
      <t>ジシキ</t>
    </rPh>
    <rPh sb="52" eb="54">
      <t>サンシュツ</t>
    </rPh>
    <rPh sb="56" eb="57">
      <t>アタイ</t>
    </rPh>
    <rPh sb="58" eb="59">
      <t>モチ</t>
    </rPh>
    <rPh sb="61" eb="63">
      <t>バアイ</t>
    </rPh>
    <phoneticPr fontId="3"/>
  </si>
  <si>
    <t xml:space="preserve">  ※業務用ガス厨房機器検査規程（JIA D001）のガス消費量の計算式と同じ式</t>
    <phoneticPr fontId="3"/>
  </si>
  <si>
    <r>
      <rPr>
        <i/>
        <sz val="10"/>
        <rFont val="Cambria"/>
        <family val="1"/>
      </rPr>
      <t>p</t>
    </r>
    <r>
      <rPr>
        <vertAlign val="subscript"/>
        <sz val="10"/>
        <rFont val="Cambria"/>
        <family val="1"/>
      </rPr>
      <t>xG</t>
    </r>
    <phoneticPr fontId="3"/>
  </si>
  <si>
    <t>： 試験機器の最大ガス消費量[kW]</t>
    <phoneticPr fontId="3"/>
  </si>
  <si>
    <r>
      <rPr>
        <i/>
        <sz val="10"/>
        <rFont val="Cambria"/>
        <family val="1"/>
      </rPr>
      <t>p</t>
    </r>
    <r>
      <rPr>
        <vertAlign val="subscript"/>
        <sz val="10"/>
        <rFont val="Cambria"/>
        <family val="1"/>
      </rPr>
      <t>xG</t>
    </r>
    <r>
      <rPr>
        <sz val="10"/>
        <rFont val="Cambria"/>
        <family val="1"/>
      </rPr>
      <t xml:space="preserve"> =</t>
    </r>
    <phoneticPr fontId="3"/>
  </si>
  <si>
    <r>
      <rPr>
        <i/>
        <sz val="10"/>
        <rFont val="Cambria"/>
        <family val="1"/>
      </rPr>
      <t>p</t>
    </r>
    <r>
      <rPr>
        <vertAlign val="subscript"/>
        <sz val="10"/>
        <rFont val="Cambria"/>
        <family val="1"/>
      </rPr>
      <t>rG</t>
    </r>
    <r>
      <rPr>
        <sz val="10"/>
        <rFont val="Cambria"/>
        <family val="1"/>
      </rPr>
      <t xml:space="preserve"> </t>
    </r>
    <phoneticPr fontId="3"/>
  </si>
  <si>
    <t>： 試験機器の定格エネルギー消費量（ガス）[kW]</t>
  </si>
  <si>
    <r>
      <rPr>
        <i/>
        <sz val="10"/>
        <rFont val="Cambria"/>
        <family val="1"/>
      </rPr>
      <t>ε</t>
    </r>
    <r>
      <rPr>
        <vertAlign val="subscript"/>
        <sz val="10"/>
        <rFont val="Cambria"/>
        <family val="1"/>
      </rPr>
      <t xml:space="preserve">p </t>
    </r>
    <r>
      <rPr>
        <sz val="10"/>
        <rFont val="ＭＳ Ｐゴシック"/>
        <family val="3"/>
        <charset val="128"/>
      </rPr>
      <t/>
    </r>
    <phoneticPr fontId="3"/>
  </si>
  <si>
    <r>
      <rPr>
        <i/>
        <sz val="10"/>
        <rFont val="Cambria"/>
        <family val="1"/>
      </rPr>
      <t>ε</t>
    </r>
    <r>
      <rPr>
        <vertAlign val="subscript"/>
        <sz val="10"/>
        <rFont val="Cambria"/>
        <family val="1"/>
      </rPr>
      <t>p</t>
    </r>
    <r>
      <rPr>
        <sz val="10"/>
        <rFont val="Cambria"/>
        <family val="1"/>
      </rPr>
      <t xml:space="preserve"> =</t>
    </r>
    <phoneticPr fontId="3"/>
  </si>
  <si>
    <t xml:space="preserve"> 4.調理能力</t>
    <phoneticPr fontId="3"/>
  </si>
  <si>
    <t xml:space="preserve">     測定写真</t>
    <rPh sb="5" eb="7">
      <t>ソクテイ</t>
    </rPh>
    <rPh sb="7" eb="9">
      <t>シャシン</t>
    </rPh>
    <phoneticPr fontId="4"/>
  </si>
  <si>
    <t>　 　最大ガス消費量測定グラフ</t>
    <rPh sb="3" eb="5">
      <t>サイダイ</t>
    </rPh>
    <rPh sb="7" eb="10">
      <t>ショウヒリョウ</t>
    </rPh>
    <rPh sb="10" eb="12">
      <t>ソクテイ</t>
    </rPh>
    <phoneticPr fontId="3"/>
  </si>
  <si>
    <t>定格消費電力</t>
    <rPh sb="0" eb="2">
      <t>テイカク</t>
    </rPh>
    <rPh sb="4" eb="6">
      <t>デンリョク</t>
    </rPh>
    <phoneticPr fontId="3"/>
  </si>
  <si>
    <r>
      <t>　試験機器の最大消費電力と定格消費電力の差</t>
    </r>
    <r>
      <rPr>
        <i/>
        <sz val="10"/>
        <rFont val="Cambria"/>
        <family val="1"/>
      </rPr>
      <t>ε</t>
    </r>
    <r>
      <rPr>
        <vertAlign val="subscript"/>
        <sz val="10"/>
        <rFont val="Cambria"/>
        <family val="1"/>
      </rPr>
      <t>p</t>
    </r>
    <r>
      <rPr>
        <sz val="10"/>
        <rFont val="ＭＳ Ｐゴシック"/>
        <family val="3"/>
        <charset val="128"/>
      </rPr>
      <t>[%] が消費電力の許容差に適合するように、
定格消費電力</t>
    </r>
    <r>
      <rPr>
        <i/>
        <sz val="10"/>
        <rFont val="Cambria"/>
        <family val="1"/>
      </rPr>
      <t>p</t>
    </r>
    <r>
      <rPr>
        <vertAlign val="subscript"/>
        <sz val="10"/>
        <rFont val="Cambria"/>
        <family val="1"/>
      </rPr>
      <t>rE</t>
    </r>
    <r>
      <rPr>
        <sz val="10"/>
        <rFont val="ＭＳ Ｐゴシック"/>
        <family val="3"/>
        <charset val="128"/>
      </rPr>
      <t>[kW] を定める。</t>
    </r>
    <rPh sb="15" eb="17">
      <t>ショウヒ</t>
    </rPh>
    <rPh sb="17" eb="19">
      <t>デンリョク</t>
    </rPh>
    <rPh sb="28" eb="30">
      <t>ショウヒ</t>
    </rPh>
    <rPh sb="30" eb="32">
      <t>デンリョク</t>
    </rPh>
    <rPh sb="48" eb="50">
      <t>ショウヒ</t>
    </rPh>
    <rPh sb="50" eb="52">
      <t>デンリョク</t>
    </rPh>
    <phoneticPr fontId="3"/>
  </si>
  <si>
    <r>
      <t>p</t>
    </r>
    <r>
      <rPr>
        <vertAlign val="subscript"/>
        <sz val="10"/>
        <rFont val="Cambria"/>
        <family val="1"/>
      </rPr>
      <t>xE</t>
    </r>
    <r>
      <rPr>
        <i/>
        <sz val="10"/>
        <rFont val="Century"/>
        <family val="1"/>
      </rPr>
      <t/>
    </r>
    <phoneticPr fontId="3"/>
  </si>
  <si>
    <t>： 試験機器の最大消費電力[kW]</t>
    <phoneticPr fontId="3"/>
  </si>
  <si>
    <r>
      <rPr>
        <i/>
        <sz val="10"/>
        <rFont val="Cambria"/>
        <family val="1"/>
      </rPr>
      <t>p</t>
    </r>
    <r>
      <rPr>
        <vertAlign val="subscript"/>
        <sz val="10"/>
        <rFont val="Cambria"/>
        <family val="1"/>
      </rPr>
      <t>xE</t>
    </r>
    <r>
      <rPr>
        <sz val="10"/>
        <rFont val="Cambria"/>
        <family val="1"/>
      </rPr>
      <t xml:space="preserve"> =</t>
    </r>
    <phoneticPr fontId="3"/>
  </si>
  <si>
    <r>
      <t>p</t>
    </r>
    <r>
      <rPr>
        <vertAlign val="subscript"/>
        <sz val="10"/>
        <rFont val="Cambria"/>
        <family val="1"/>
      </rPr>
      <t>rE</t>
    </r>
    <phoneticPr fontId="3"/>
  </si>
  <si>
    <t>： 定格消費電力[kW]</t>
    <phoneticPr fontId="3"/>
  </si>
  <si>
    <r>
      <t>ε</t>
    </r>
    <r>
      <rPr>
        <vertAlign val="subscript"/>
        <sz val="10"/>
        <rFont val="Cambria"/>
        <family val="1"/>
      </rPr>
      <t xml:space="preserve">p </t>
    </r>
    <phoneticPr fontId="3"/>
  </si>
  <si>
    <r>
      <rPr>
        <i/>
        <sz val="10"/>
        <rFont val="Cambria"/>
        <family val="1"/>
      </rPr>
      <t>ε</t>
    </r>
    <r>
      <rPr>
        <vertAlign val="subscript"/>
        <sz val="10"/>
        <rFont val="Cambria"/>
        <family val="1"/>
      </rPr>
      <t>p</t>
    </r>
    <r>
      <rPr>
        <sz val="10"/>
        <rFont val="Cambria"/>
        <family val="1"/>
      </rPr>
      <t xml:space="preserve"> =</t>
    </r>
    <phoneticPr fontId="3"/>
  </si>
  <si>
    <t>　 　最大消費電力測定グラフ</t>
    <rPh sb="3" eb="5">
      <t>サイダイ</t>
    </rPh>
    <rPh sb="5" eb="7">
      <t>ショウヒ</t>
    </rPh>
    <rPh sb="7" eb="9">
      <t>デンリョク</t>
    </rPh>
    <rPh sb="9" eb="11">
      <t>ソクテイ</t>
    </rPh>
    <phoneticPr fontId="3"/>
  </si>
  <si>
    <r>
      <t>　試験機器を室温になじませた後、調理領域温度の初温</t>
    </r>
    <r>
      <rPr>
        <i/>
        <sz val="10"/>
        <rFont val="Cambria"/>
        <family val="1"/>
      </rPr>
      <t>θ</t>
    </r>
    <r>
      <rPr>
        <vertAlign val="subscript"/>
        <sz val="10"/>
        <rFont val="Cambria"/>
        <family val="1"/>
      </rPr>
      <t>s</t>
    </r>
    <r>
      <rPr>
        <sz val="10"/>
        <rFont val="ＭＳ Ｐゴシック"/>
        <family val="3"/>
        <charset val="128"/>
      </rPr>
      <t xml:space="preserve"> [℃]を測定する。最大入力で加熱を始め、代表測定点の温度が180 ℃に達した時間</t>
    </r>
    <r>
      <rPr>
        <i/>
        <sz val="10"/>
        <rFont val="Cambria"/>
        <family val="1"/>
      </rPr>
      <t>T</t>
    </r>
    <r>
      <rPr>
        <vertAlign val="subscript"/>
        <sz val="10"/>
        <rFont val="Cambria"/>
        <family val="1"/>
      </rPr>
      <t>g</t>
    </r>
    <r>
      <rPr>
        <sz val="10"/>
        <rFont val="ＭＳ Ｐゴシック"/>
        <family val="3"/>
        <charset val="128"/>
      </rPr>
      <t>[min]およびエネルギー消費量</t>
    </r>
    <r>
      <rPr>
        <i/>
        <sz val="10"/>
        <rFont val="Cambria"/>
        <family val="1"/>
      </rPr>
      <t>P</t>
    </r>
    <r>
      <rPr>
        <vertAlign val="subscript"/>
        <sz val="10"/>
        <rFont val="Cambria"/>
        <family val="1"/>
      </rPr>
      <t>s</t>
    </r>
    <r>
      <rPr>
        <sz val="10"/>
        <rFont val="ＭＳ Ｐゴシック"/>
        <family val="3"/>
        <charset val="128"/>
      </rPr>
      <t>[kWh/回]を測定する。
代表測定点は、調理領域温度の立上り時の温度変化と類似する温度変化になる測定点を予備試験で確認し、事前に決定する。
立上り性能</t>
    </r>
    <r>
      <rPr>
        <i/>
        <sz val="10"/>
        <rFont val="Cambria"/>
        <family val="1"/>
      </rPr>
      <t>T</t>
    </r>
    <r>
      <rPr>
        <vertAlign val="subscript"/>
        <sz val="10"/>
        <rFont val="Cambria"/>
        <family val="1"/>
      </rPr>
      <t>s</t>
    </r>
    <r>
      <rPr>
        <sz val="10"/>
        <rFont val="ＭＳ Ｐゴシック"/>
        <family val="3"/>
        <charset val="128"/>
      </rPr>
      <t>[min] は、次式 で計算される。
　待機状態は、調理領域温度が180 ℃近辺で維持されている状態とする。省エネ待機状態は、調理領域温度が160 ℃近辺で維持されている状態とする。</t>
    </r>
    <rPh sb="174" eb="176">
      <t>ジシキ</t>
    </rPh>
    <phoneticPr fontId="3"/>
  </si>
  <si>
    <r>
      <rPr>
        <i/>
        <sz val="10"/>
        <rFont val="Cambria"/>
        <family val="1"/>
      </rPr>
      <t>T</t>
    </r>
    <r>
      <rPr>
        <vertAlign val="subscript"/>
        <sz val="10"/>
        <rFont val="Cambria"/>
        <family val="1"/>
      </rPr>
      <t>g</t>
    </r>
    <r>
      <rPr>
        <sz val="10"/>
        <rFont val="Cambria"/>
        <family val="1"/>
      </rPr>
      <t xml:space="preserve"> =</t>
    </r>
    <phoneticPr fontId="3"/>
  </si>
  <si>
    <r>
      <rPr>
        <i/>
        <sz val="10"/>
        <rFont val="Cambria"/>
        <family val="1"/>
      </rPr>
      <t>T</t>
    </r>
    <r>
      <rPr>
        <vertAlign val="subscript"/>
        <sz val="10"/>
        <rFont val="Cambria"/>
        <family val="1"/>
      </rPr>
      <t>s</t>
    </r>
    <r>
      <rPr>
        <sz val="10"/>
        <rFont val="Cambria"/>
        <family val="1"/>
      </rPr>
      <t xml:space="preserve"> =</t>
    </r>
    <phoneticPr fontId="3"/>
  </si>
  <si>
    <r>
      <rPr>
        <i/>
        <sz val="14"/>
        <rFont val="Cambria"/>
        <family val="1"/>
      </rPr>
      <t>T</t>
    </r>
    <r>
      <rPr>
        <vertAlign val="subscript"/>
        <sz val="14"/>
        <rFont val="Cambria"/>
        <family val="1"/>
      </rPr>
      <t>s</t>
    </r>
    <r>
      <rPr>
        <sz val="14"/>
        <rFont val="Cambria"/>
        <family val="1"/>
      </rPr>
      <t xml:space="preserve"> </t>
    </r>
    <r>
      <rPr>
        <sz val="10"/>
        <rFont val="ＭＳ Ｐゴシック"/>
        <family val="3"/>
        <charset val="128"/>
      </rPr>
      <t>平均値</t>
    </r>
    <r>
      <rPr>
        <sz val="10"/>
        <rFont val="Century"/>
        <family val="1"/>
      </rPr>
      <t xml:space="preserve"> </t>
    </r>
    <r>
      <rPr>
        <sz val="10"/>
        <rFont val="ＭＳ Ｐゴシック"/>
        <family val="3"/>
        <charset val="128"/>
      </rPr>
      <t>＝</t>
    </r>
    <rPh sb="3" eb="6">
      <t>ヘイキンチ</t>
    </rPh>
    <phoneticPr fontId="3"/>
  </si>
  <si>
    <t>立上り性能[min]</t>
    <phoneticPr fontId="3"/>
  </si>
  <si>
    <r>
      <t xml:space="preserve"> </t>
    </r>
    <r>
      <rPr>
        <sz val="10"/>
        <rFont val="ＭＳ Ｐゴシック"/>
        <family val="3"/>
        <charset val="128"/>
      </rPr>
      <t>調理領域代表温度の初温</t>
    </r>
    <r>
      <rPr>
        <sz val="10"/>
        <rFont val="Century"/>
        <family val="1"/>
      </rPr>
      <t>[</t>
    </r>
    <r>
      <rPr>
        <sz val="10"/>
        <rFont val="ＭＳ Ｐゴシック"/>
        <family val="3"/>
        <charset val="128"/>
      </rPr>
      <t>℃</t>
    </r>
    <r>
      <rPr>
        <sz val="10"/>
        <rFont val="Century"/>
        <family val="1"/>
      </rPr>
      <t>]</t>
    </r>
    <phoneticPr fontId="3"/>
  </si>
  <si>
    <r>
      <rPr>
        <sz val="10"/>
        <rFont val="ＭＳ Ｐゴシック"/>
        <family val="3"/>
        <charset val="128"/>
      </rPr>
      <t>代表測定点の温度が</t>
    </r>
    <r>
      <rPr>
        <sz val="10"/>
        <rFont val="ＭＳ Ｐゴシック"/>
        <family val="3"/>
        <charset val="128"/>
      </rPr>
      <t>180</t>
    </r>
    <r>
      <rPr>
        <sz val="10"/>
        <rFont val="ＭＳ Ｐゴシック"/>
        <family val="3"/>
        <charset val="128"/>
      </rPr>
      <t xml:space="preserve"> ℃に</t>
    </r>
    <phoneticPr fontId="3"/>
  </si>
  <si>
    <r>
      <rPr>
        <sz val="10"/>
        <rFont val="ＭＳ Ｐゴシック"/>
        <family val="3"/>
        <charset val="128"/>
      </rPr>
      <t>代表測定点の温度が</t>
    </r>
    <r>
      <rPr>
        <sz val="10"/>
        <rFont val="ＭＳ Ｐゴシック"/>
        <family val="3"/>
        <charset val="128"/>
      </rPr>
      <t>180</t>
    </r>
    <r>
      <rPr>
        <sz val="10"/>
        <rFont val="ＭＳ Ｐゴシック"/>
        <family val="3"/>
        <charset val="128"/>
      </rPr>
      <t xml:space="preserve"> ℃に達した時間[min]</t>
    </r>
    <phoneticPr fontId="3"/>
  </si>
  <si>
    <r>
      <rPr>
        <i/>
        <sz val="10"/>
        <rFont val="Cambria"/>
        <family val="1"/>
      </rPr>
      <t>T</t>
    </r>
    <r>
      <rPr>
        <vertAlign val="subscript"/>
        <sz val="10"/>
        <rFont val="Cambria"/>
        <family val="1"/>
      </rPr>
      <t>g</t>
    </r>
    <r>
      <rPr>
        <sz val="10"/>
        <rFont val="Cambria"/>
        <family val="1"/>
      </rPr>
      <t xml:space="preserve"> : </t>
    </r>
    <phoneticPr fontId="3"/>
  </si>
  <si>
    <r>
      <rPr>
        <i/>
        <sz val="10"/>
        <rFont val="Cambria"/>
        <family val="1"/>
      </rPr>
      <t>θ</t>
    </r>
    <r>
      <rPr>
        <vertAlign val="subscript"/>
        <sz val="10"/>
        <rFont val="Cambria"/>
        <family val="1"/>
      </rPr>
      <t>f</t>
    </r>
    <r>
      <rPr>
        <sz val="10"/>
        <rFont val="Cambria"/>
        <family val="1"/>
      </rPr>
      <t xml:space="preserve"> :  </t>
    </r>
    <phoneticPr fontId="3"/>
  </si>
  <si>
    <r>
      <rPr>
        <i/>
        <sz val="10"/>
        <rFont val="Cambria"/>
        <family val="1"/>
      </rPr>
      <t>θ</t>
    </r>
    <r>
      <rPr>
        <vertAlign val="subscript"/>
        <sz val="10"/>
        <rFont val="Cambria"/>
        <family val="1"/>
      </rPr>
      <t>s</t>
    </r>
    <r>
      <rPr>
        <sz val="10"/>
        <rFont val="Cambria"/>
        <family val="1"/>
      </rPr>
      <t xml:space="preserve"> : </t>
    </r>
    <phoneticPr fontId="3"/>
  </si>
  <si>
    <r>
      <rPr>
        <i/>
        <sz val="11"/>
        <rFont val="Cambria"/>
        <family val="1"/>
      </rPr>
      <t>T</t>
    </r>
    <r>
      <rPr>
        <vertAlign val="subscript"/>
        <sz val="11"/>
        <rFont val="Cambria"/>
        <family val="1"/>
      </rPr>
      <t>s</t>
    </r>
    <r>
      <rPr>
        <sz val="11"/>
        <rFont val="Cambria"/>
        <family val="1"/>
      </rPr>
      <t xml:space="preserve"> : </t>
    </r>
    <phoneticPr fontId="3"/>
  </si>
  <si>
    <r>
      <rPr>
        <i/>
        <sz val="12"/>
        <rFont val="Cambria"/>
        <family val="1"/>
      </rPr>
      <t>P</t>
    </r>
    <r>
      <rPr>
        <vertAlign val="subscript"/>
        <sz val="12"/>
        <rFont val="Cambria"/>
        <family val="1"/>
      </rPr>
      <t>sG</t>
    </r>
    <r>
      <rPr>
        <sz val="10"/>
        <rFont val="Cambria"/>
        <family val="1"/>
      </rPr>
      <t xml:space="preserve"> = </t>
    </r>
    <phoneticPr fontId="3"/>
  </si>
  <si>
    <t>ガス消費量[kWh/回]</t>
    <phoneticPr fontId="3"/>
  </si>
  <si>
    <r>
      <rPr>
        <i/>
        <sz val="10"/>
        <rFont val="Cambria"/>
        <family val="1"/>
      </rPr>
      <t>P</t>
    </r>
    <r>
      <rPr>
        <vertAlign val="subscript"/>
        <sz val="10"/>
        <rFont val="Cambria"/>
        <family val="1"/>
      </rPr>
      <t xml:space="preserve">sG </t>
    </r>
    <r>
      <rPr>
        <sz val="10"/>
        <rFont val="ＭＳ Ｐゴシック"/>
        <family val="3"/>
        <charset val="128"/>
      </rPr>
      <t>：</t>
    </r>
    <r>
      <rPr>
        <sz val="11"/>
        <rFont val="ＭＳ Ｐゴシック"/>
        <family val="3"/>
        <charset val="128"/>
      </rPr>
      <t/>
    </r>
    <phoneticPr fontId="3"/>
  </si>
  <si>
    <r>
      <t xml:space="preserve">ガス消費量 </t>
    </r>
    <r>
      <rPr>
        <i/>
        <sz val="10"/>
        <rFont val="Cambria"/>
        <family val="1"/>
      </rPr>
      <t>p</t>
    </r>
    <r>
      <rPr>
        <vertAlign val="subscript"/>
        <sz val="10"/>
        <rFont val="Cambria"/>
        <family val="1"/>
      </rPr>
      <t>sG</t>
    </r>
    <r>
      <rPr>
        <sz val="10"/>
        <rFont val="Cambria"/>
        <family val="1"/>
      </rPr>
      <t xml:space="preserve"> </t>
    </r>
    <r>
      <rPr>
        <sz val="10"/>
        <rFont val="ＭＳ Ｐゴシック"/>
        <family val="3"/>
        <charset val="128"/>
      </rPr>
      <t>[kWｈ] は、次式にて算出する。</t>
    </r>
    <rPh sb="2" eb="4">
      <t>ショウヒ</t>
    </rPh>
    <rPh sb="4" eb="5">
      <t>リョウ</t>
    </rPh>
    <rPh sb="18" eb="20">
      <t>ジシキ</t>
    </rPh>
    <rPh sb="22" eb="24">
      <t>サンシュツ</t>
    </rPh>
    <phoneticPr fontId="3"/>
  </si>
  <si>
    <r>
      <rPr>
        <i/>
        <sz val="10"/>
        <rFont val="Cambria"/>
        <family val="1"/>
      </rPr>
      <t>U</t>
    </r>
    <r>
      <rPr>
        <vertAlign val="subscript"/>
        <sz val="10"/>
        <rFont val="Cambria"/>
        <family val="1"/>
      </rPr>
      <t>G</t>
    </r>
    <r>
      <rPr>
        <sz val="10"/>
        <rFont val="ＭＳ Ｐゴシック"/>
        <family val="3"/>
        <charset val="128"/>
      </rPr>
      <t/>
    </r>
    <phoneticPr fontId="3"/>
  </si>
  <si>
    <r>
      <t>： 実測ガス流量[m</t>
    </r>
    <r>
      <rPr>
        <vertAlign val="superscript"/>
        <sz val="10"/>
        <rFont val="ＭＳ Ｐゴシック"/>
        <family val="3"/>
        <charset val="128"/>
      </rPr>
      <t>3</t>
    </r>
    <r>
      <rPr>
        <sz val="10"/>
        <rFont val="ＭＳ Ｐゴシック"/>
        <family val="3"/>
        <charset val="128"/>
      </rPr>
      <t xml:space="preserve">] </t>
    </r>
    <phoneticPr fontId="3"/>
  </si>
  <si>
    <r>
      <rPr>
        <i/>
        <sz val="10"/>
        <rFont val="Cambria"/>
        <family val="1"/>
      </rPr>
      <t>J</t>
    </r>
    <r>
      <rPr>
        <vertAlign val="subscript"/>
        <sz val="10"/>
        <rFont val="Cambria"/>
        <family val="1"/>
      </rPr>
      <t>G</t>
    </r>
    <r>
      <rPr>
        <sz val="10"/>
        <rFont val="ＭＳ Ｐゴシック"/>
        <family val="3"/>
        <charset val="128"/>
      </rPr>
      <t/>
    </r>
    <phoneticPr fontId="3"/>
  </si>
  <si>
    <r>
      <t>： 使用ガスの総発熱量[kJ/m</t>
    </r>
    <r>
      <rPr>
        <vertAlign val="superscript"/>
        <sz val="10"/>
        <rFont val="ＭＳ Ｐゴシック"/>
        <family val="3"/>
        <charset val="128"/>
      </rPr>
      <t>3</t>
    </r>
    <r>
      <rPr>
        <sz val="10"/>
        <rFont val="ＭＳ Ｐゴシック"/>
        <family val="3"/>
        <charset val="128"/>
      </rPr>
      <t>N]</t>
    </r>
    <phoneticPr fontId="3"/>
  </si>
  <si>
    <r>
      <rPr>
        <i/>
        <sz val="10"/>
        <rFont val="Cambria"/>
        <family val="1"/>
      </rPr>
      <t>θ</t>
    </r>
    <r>
      <rPr>
        <vertAlign val="subscript"/>
        <sz val="10"/>
        <rFont val="Cambria"/>
        <family val="1"/>
      </rPr>
      <t>G</t>
    </r>
    <r>
      <rPr>
        <sz val="10"/>
        <rFont val="ＭＳ Ｐゴシック"/>
        <family val="3"/>
        <charset val="128"/>
      </rPr>
      <t/>
    </r>
    <phoneticPr fontId="3"/>
  </si>
  <si>
    <r>
      <t>Π</t>
    </r>
    <r>
      <rPr>
        <vertAlign val="subscript"/>
        <sz val="10"/>
        <rFont val="Cambria"/>
        <family val="1"/>
      </rPr>
      <t>r</t>
    </r>
    <phoneticPr fontId="3"/>
  </si>
  <si>
    <r>
      <rPr>
        <i/>
        <sz val="10"/>
        <rFont val="Cambria"/>
        <family val="1"/>
      </rPr>
      <t>Π</t>
    </r>
    <r>
      <rPr>
        <vertAlign val="subscript"/>
        <sz val="10"/>
        <rFont val="Cambria"/>
        <family val="1"/>
      </rPr>
      <t>G</t>
    </r>
    <r>
      <rPr>
        <sz val="10"/>
        <rFont val="Cambria"/>
        <family val="1"/>
      </rPr>
      <t xml:space="preserve"> </t>
    </r>
    <phoneticPr fontId="3"/>
  </si>
  <si>
    <r>
      <rPr>
        <i/>
        <sz val="10"/>
        <rFont val="Cambria"/>
        <family val="1"/>
      </rPr>
      <t>Π</t>
    </r>
    <r>
      <rPr>
        <vertAlign val="subscript"/>
        <sz val="10"/>
        <rFont val="Cambria"/>
        <family val="1"/>
      </rPr>
      <t>s</t>
    </r>
    <r>
      <rPr>
        <sz val="10"/>
        <rFont val="ＭＳ Ｐゴシック"/>
        <family val="3"/>
        <charset val="128"/>
      </rPr>
      <t/>
    </r>
    <phoneticPr fontId="3"/>
  </si>
  <si>
    <r>
      <t>： 温度</t>
    </r>
    <r>
      <rPr>
        <i/>
        <sz val="10"/>
        <rFont val="Century"/>
        <family val="1"/>
      </rPr>
      <t>θ</t>
    </r>
    <r>
      <rPr>
        <vertAlign val="subscript"/>
        <sz val="10"/>
        <rFont val="Century"/>
        <family val="1"/>
      </rPr>
      <t>G</t>
    </r>
    <r>
      <rPr>
        <sz val="10"/>
        <rFont val="Century"/>
        <family val="1"/>
      </rPr>
      <t xml:space="preserve"> </t>
    </r>
    <r>
      <rPr>
        <sz val="10"/>
        <rFont val="ＭＳ Ｐゴシック"/>
        <family val="3"/>
        <charset val="128"/>
      </rPr>
      <t>℃における飽和水蒸気圧[kPa]</t>
    </r>
    <phoneticPr fontId="3"/>
  </si>
  <si>
    <r>
      <rPr>
        <i/>
        <sz val="10"/>
        <rFont val="Cambria"/>
        <family val="1"/>
      </rPr>
      <t>Π</t>
    </r>
    <r>
      <rPr>
        <vertAlign val="subscript"/>
        <sz val="10"/>
        <rFont val="Cambria"/>
        <family val="1"/>
      </rPr>
      <t xml:space="preserve">r </t>
    </r>
    <r>
      <rPr>
        <sz val="10"/>
        <rFont val="Cambria"/>
        <family val="1"/>
      </rPr>
      <t>=</t>
    </r>
    <phoneticPr fontId="3"/>
  </si>
  <si>
    <r>
      <rPr>
        <i/>
        <sz val="10"/>
        <rFont val="Cambria"/>
        <family val="1"/>
      </rPr>
      <t>Π</t>
    </r>
    <r>
      <rPr>
        <vertAlign val="subscript"/>
        <sz val="10"/>
        <rFont val="Cambria"/>
        <family val="1"/>
      </rPr>
      <t xml:space="preserve">G </t>
    </r>
    <r>
      <rPr>
        <sz val="10"/>
        <rFont val="Cambria"/>
        <family val="1"/>
      </rPr>
      <t>=</t>
    </r>
    <phoneticPr fontId="3"/>
  </si>
  <si>
    <r>
      <rPr>
        <i/>
        <sz val="10"/>
        <rFont val="Cambria"/>
        <family val="1"/>
      </rPr>
      <t>Π</t>
    </r>
    <r>
      <rPr>
        <vertAlign val="subscript"/>
        <sz val="10"/>
        <rFont val="Cambria"/>
        <family val="1"/>
      </rPr>
      <t xml:space="preserve">s </t>
    </r>
    <r>
      <rPr>
        <sz val="10"/>
        <rFont val="Cambria"/>
        <family val="1"/>
      </rPr>
      <t>=</t>
    </r>
    <phoneticPr fontId="3"/>
  </si>
  <si>
    <r>
      <t>　　乾式ガス流量計を用いて測定する場合は</t>
    </r>
    <r>
      <rPr>
        <i/>
        <sz val="10"/>
        <rFont val="Cambria"/>
        <family val="1"/>
      </rPr>
      <t>Π</t>
    </r>
    <r>
      <rPr>
        <vertAlign val="subscript"/>
        <sz val="10"/>
        <rFont val="Cambria"/>
        <family val="1"/>
      </rPr>
      <t>s</t>
    </r>
    <r>
      <rPr>
        <sz val="10"/>
        <rFont val="Cambria"/>
        <family val="1"/>
      </rPr>
      <t xml:space="preserve">  </t>
    </r>
    <r>
      <rPr>
        <sz val="10"/>
        <rFont val="ＭＳ Ｐゴシック"/>
        <family val="3"/>
        <charset val="128"/>
      </rPr>
      <t>= 0とする。</t>
    </r>
    <phoneticPr fontId="3"/>
  </si>
  <si>
    <r>
      <t>　　湿式ガス流量計を用いて測定する場合は、</t>
    </r>
    <r>
      <rPr>
        <i/>
        <sz val="10"/>
        <rFont val="Cambria"/>
        <family val="1"/>
      </rPr>
      <t>Π</t>
    </r>
    <r>
      <rPr>
        <vertAlign val="subscript"/>
        <sz val="10"/>
        <rFont val="Cambria"/>
        <family val="1"/>
      </rPr>
      <t>s</t>
    </r>
    <r>
      <rPr>
        <sz val="10"/>
        <rFont val="Cambria"/>
        <family val="1"/>
      </rPr>
      <t xml:space="preserve"> </t>
    </r>
    <r>
      <rPr>
        <sz val="10"/>
        <rFont val="ＭＳ Ｐゴシック"/>
        <family val="3"/>
        <charset val="128"/>
      </rPr>
      <t>を以下の式から算出する。</t>
    </r>
    <phoneticPr fontId="3"/>
  </si>
  <si>
    <r>
      <rPr>
        <i/>
        <sz val="10"/>
        <rFont val="Cambria"/>
        <family val="1"/>
      </rPr>
      <t>P</t>
    </r>
    <r>
      <rPr>
        <vertAlign val="subscript"/>
        <sz val="10"/>
        <rFont val="Cambria"/>
        <family val="1"/>
      </rPr>
      <t>sE</t>
    </r>
    <r>
      <rPr>
        <sz val="10"/>
        <rFont val="Cambria"/>
        <family val="1"/>
      </rPr>
      <t xml:space="preserve"> </t>
    </r>
    <r>
      <rPr>
        <sz val="11"/>
        <rFont val="ＭＳ Ｐゴシック"/>
        <family val="3"/>
        <charset val="128"/>
      </rPr>
      <t/>
    </r>
    <phoneticPr fontId="3"/>
  </si>
  <si>
    <t>： 消費電力量[kWh/回]</t>
  </si>
  <si>
    <r>
      <rPr>
        <i/>
        <sz val="12"/>
        <rFont val="Cambria"/>
        <family val="1"/>
      </rPr>
      <t>P</t>
    </r>
    <r>
      <rPr>
        <vertAlign val="subscript"/>
        <sz val="12"/>
        <rFont val="Cambria"/>
        <family val="1"/>
      </rPr>
      <t>sE</t>
    </r>
    <r>
      <rPr>
        <sz val="10"/>
        <rFont val="Cambria"/>
        <family val="1"/>
      </rPr>
      <t xml:space="preserve"> = </t>
    </r>
    <phoneticPr fontId="3"/>
  </si>
  <si>
    <t>【ガス】</t>
    <phoneticPr fontId="3"/>
  </si>
  <si>
    <t>【電気】</t>
    <rPh sb="1" eb="3">
      <t>デンキ</t>
    </rPh>
    <phoneticPr fontId="3"/>
  </si>
  <si>
    <t>測定写真</t>
  </si>
  <si>
    <r>
      <rPr>
        <i/>
        <sz val="10"/>
        <rFont val="Cambria"/>
        <family val="1"/>
      </rPr>
      <t>V</t>
    </r>
    <r>
      <rPr>
        <vertAlign val="subscript"/>
        <sz val="10"/>
        <rFont val="Cambria"/>
        <family val="1"/>
      </rPr>
      <t>m</t>
    </r>
    <phoneticPr fontId="3"/>
  </si>
  <si>
    <r>
      <rPr>
        <i/>
        <sz val="10"/>
        <rFont val="Cambria"/>
        <family val="1"/>
      </rPr>
      <t>T</t>
    </r>
    <r>
      <rPr>
        <vertAlign val="subscript"/>
        <sz val="10"/>
        <rFont val="Cambria"/>
        <family val="1"/>
      </rPr>
      <t>c</t>
    </r>
    <r>
      <rPr>
        <sz val="10"/>
        <rFont val="Cambria"/>
        <family val="1"/>
      </rPr>
      <t xml:space="preserve"> </t>
    </r>
    <phoneticPr fontId="3"/>
  </si>
  <si>
    <t xml:space="preserve"> ：最大調理量[個/回]</t>
    <rPh sb="8" eb="9">
      <t>コ</t>
    </rPh>
    <phoneticPr fontId="3"/>
  </si>
  <si>
    <t xml:space="preserve"> ：調理に要した時間[min/回]</t>
    <phoneticPr fontId="3"/>
  </si>
  <si>
    <t>：連続調理能力[個/h]</t>
    <rPh sb="1" eb="3">
      <t>レンゾク</t>
    </rPh>
    <rPh sb="8" eb="9">
      <t>コ</t>
    </rPh>
    <phoneticPr fontId="3"/>
  </si>
  <si>
    <r>
      <rPr>
        <i/>
        <sz val="10"/>
        <rFont val="Cambria"/>
        <family val="1"/>
      </rPr>
      <t>V</t>
    </r>
    <r>
      <rPr>
        <vertAlign val="subscript"/>
        <sz val="10"/>
        <rFont val="Cambria"/>
        <family val="1"/>
      </rPr>
      <t>c</t>
    </r>
    <r>
      <rPr>
        <sz val="10"/>
        <rFont val="Cambria"/>
        <family val="1"/>
      </rPr>
      <t xml:space="preserve"> </t>
    </r>
    <phoneticPr fontId="3"/>
  </si>
  <si>
    <r>
      <t>ガス消費量</t>
    </r>
    <r>
      <rPr>
        <sz val="10"/>
        <rFont val="ＭＳ Ｐゴシック"/>
        <family val="3"/>
        <charset val="128"/>
      </rPr>
      <t xml:space="preserve"> </t>
    </r>
    <r>
      <rPr>
        <i/>
        <sz val="10"/>
        <rFont val="Cambria"/>
        <family val="1"/>
      </rPr>
      <t>p</t>
    </r>
    <r>
      <rPr>
        <vertAlign val="subscript"/>
        <sz val="10"/>
        <rFont val="Cambria"/>
        <family val="1"/>
      </rPr>
      <t>cG</t>
    </r>
    <r>
      <rPr>
        <sz val="10"/>
        <rFont val="Cambria"/>
        <family val="1"/>
      </rPr>
      <t xml:space="preserve"> </t>
    </r>
    <r>
      <rPr>
        <sz val="10"/>
        <rFont val="ＭＳ Ｐゴシック"/>
        <family val="3"/>
        <charset val="128"/>
      </rPr>
      <t>[kWｈ] は、次式にて算出する。</t>
    </r>
    <rPh sb="2" eb="4">
      <t>ショウヒ</t>
    </rPh>
    <rPh sb="4" eb="5">
      <t>リョウ</t>
    </rPh>
    <rPh sb="18" eb="20">
      <t>ジシキ</t>
    </rPh>
    <rPh sb="22" eb="24">
      <t>サンシュツ</t>
    </rPh>
    <phoneticPr fontId="3"/>
  </si>
  <si>
    <r>
      <t>： 実測ガス流量[m</t>
    </r>
    <r>
      <rPr>
        <vertAlign val="superscript"/>
        <sz val="10"/>
        <rFont val="ＭＳ Ｐゴシック"/>
        <family val="3"/>
        <charset val="128"/>
      </rPr>
      <t>3</t>
    </r>
    <r>
      <rPr>
        <sz val="10"/>
        <rFont val="ＭＳ Ｐゴシック"/>
        <family val="3"/>
        <charset val="128"/>
      </rPr>
      <t>] ※</t>
    </r>
    <phoneticPr fontId="3"/>
  </si>
  <si>
    <t xml:space="preserve">5 回目の食材の投入開始直前までの消費電力量 = </t>
    <rPh sb="17" eb="19">
      <t>ショウヒ</t>
    </rPh>
    <rPh sb="19" eb="21">
      <t>デンリョク</t>
    </rPh>
    <rPh sb="21" eb="22">
      <t>リョウ</t>
    </rPh>
    <phoneticPr fontId="3"/>
  </si>
  <si>
    <t>2回目の食材の投入開始から、</t>
  </si>
  <si>
    <r>
      <rPr>
        <i/>
        <sz val="12"/>
        <rFont val="Cambria"/>
        <family val="1"/>
      </rPr>
      <t>P</t>
    </r>
    <r>
      <rPr>
        <vertAlign val="subscript"/>
        <sz val="12"/>
        <rFont val="Cambria"/>
        <family val="1"/>
      </rPr>
      <t>cE</t>
    </r>
    <r>
      <rPr>
        <vertAlign val="subscript"/>
        <sz val="10"/>
        <rFont val="Cambria"/>
        <family val="1"/>
      </rPr>
      <t xml:space="preserve"> </t>
    </r>
    <r>
      <rPr>
        <sz val="10"/>
        <rFont val="ＭＳ Ｐゴシック"/>
        <family val="3"/>
        <charset val="128"/>
      </rPr>
      <t>＝</t>
    </r>
    <phoneticPr fontId="3"/>
  </si>
  <si>
    <t>調理試験写真</t>
    <rPh sb="0" eb="2">
      <t>チョウリ</t>
    </rPh>
    <rPh sb="2" eb="4">
      <t>シケン</t>
    </rPh>
    <rPh sb="4" eb="6">
      <t>シャシン</t>
    </rPh>
    <phoneticPr fontId="3"/>
  </si>
  <si>
    <t>業務用厨房熱機器等性能測定結果　【ガス機器】</t>
    <rPh sb="0" eb="3">
      <t>ギョウムヨウ</t>
    </rPh>
    <rPh sb="3" eb="5">
      <t>チュウボウ</t>
    </rPh>
    <rPh sb="5" eb="6">
      <t>ネツ</t>
    </rPh>
    <rPh sb="6" eb="8">
      <t>キキ</t>
    </rPh>
    <rPh sb="8" eb="9">
      <t>トウ</t>
    </rPh>
    <rPh sb="9" eb="11">
      <t>セイノウ</t>
    </rPh>
    <rPh sb="11" eb="13">
      <t>ソクテイ</t>
    </rPh>
    <rPh sb="13" eb="15">
      <t>ケッカ</t>
    </rPh>
    <rPh sb="19" eb="21">
      <t>キキ</t>
    </rPh>
    <phoneticPr fontId="3"/>
  </si>
  <si>
    <t>業務用厨房熱機器等性能測定結果　【ガス機器】</t>
    <phoneticPr fontId="3"/>
  </si>
  <si>
    <r>
      <rPr>
        <i/>
        <sz val="10"/>
        <rFont val="Cambria"/>
        <family val="1"/>
      </rPr>
      <t>θ</t>
    </r>
    <r>
      <rPr>
        <vertAlign val="subscript"/>
        <sz val="10"/>
        <rFont val="Cambria"/>
        <family val="1"/>
      </rPr>
      <t xml:space="preserve">f  </t>
    </r>
    <r>
      <rPr>
        <sz val="10"/>
        <rFont val="Cambria"/>
        <family val="1"/>
      </rPr>
      <t>=</t>
    </r>
    <phoneticPr fontId="3"/>
  </si>
  <si>
    <r>
      <rPr>
        <i/>
        <sz val="10"/>
        <rFont val="Cambria"/>
        <family val="1"/>
      </rPr>
      <t>θ</t>
    </r>
    <r>
      <rPr>
        <vertAlign val="subscript"/>
        <sz val="10"/>
        <rFont val="Cambria"/>
        <family val="1"/>
      </rPr>
      <t xml:space="preserve">s </t>
    </r>
    <r>
      <rPr>
        <sz val="10"/>
        <rFont val="Cambria"/>
        <family val="1"/>
      </rPr>
      <t>=</t>
    </r>
    <phoneticPr fontId="3"/>
  </si>
  <si>
    <t>： 代表測定点の温度が180 ℃に</t>
    <phoneticPr fontId="3"/>
  </si>
  <si>
    <t>　それぞれ個別に算出する。</t>
    <phoneticPr fontId="3"/>
  </si>
  <si>
    <t>(min/回)</t>
    <rPh sb="5" eb="6">
      <t>カイ</t>
    </rPh>
    <phoneticPr fontId="3"/>
  </si>
  <si>
    <t>（小数点以下2位）</t>
    <phoneticPr fontId="3"/>
  </si>
  <si>
    <t>： 調理に要した時間[min/回]</t>
    <rPh sb="2" eb="4">
      <t>チョウリ</t>
    </rPh>
    <rPh sb="5" eb="6">
      <t>ヨウ</t>
    </rPh>
    <rPh sb="8" eb="10">
      <t>ジカン</t>
    </rPh>
    <rPh sb="15" eb="16">
      <t>カイ</t>
    </rPh>
    <phoneticPr fontId="3"/>
  </si>
  <si>
    <t>（kWh/h）</t>
    <phoneticPr fontId="3"/>
  </si>
  <si>
    <t>： ガス消費量 [kWh/回]</t>
    <phoneticPr fontId="3"/>
  </si>
  <si>
    <t>： 消費電力量 [kWh/回]</t>
    <rPh sb="4" eb="6">
      <t>デンリョク</t>
    </rPh>
    <phoneticPr fontId="3"/>
  </si>
  <si>
    <r>
      <rPr>
        <i/>
        <sz val="10"/>
        <rFont val="Cambria"/>
        <family val="1"/>
      </rPr>
      <t>T</t>
    </r>
    <r>
      <rPr>
        <vertAlign val="subscript"/>
        <sz val="10"/>
        <rFont val="Cambria"/>
        <family val="1"/>
      </rPr>
      <t>i</t>
    </r>
    <phoneticPr fontId="3"/>
  </si>
  <si>
    <r>
      <rPr>
        <i/>
        <sz val="10"/>
        <rFont val="Cambria"/>
        <family val="1"/>
      </rPr>
      <t>T</t>
    </r>
    <r>
      <rPr>
        <vertAlign val="subscript"/>
        <sz val="10"/>
        <rFont val="Cambria"/>
        <family val="1"/>
      </rPr>
      <t>iL</t>
    </r>
    <phoneticPr fontId="3"/>
  </si>
  <si>
    <r>
      <rPr>
        <i/>
        <sz val="10"/>
        <rFont val="Cambria"/>
        <family val="1"/>
      </rPr>
      <t>θ</t>
    </r>
    <r>
      <rPr>
        <vertAlign val="subscript"/>
        <sz val="10"/>
        <rFont val="Cambria"/>
        <family val="1"/>
      </rPr>
      <t>i</t>
    </r>
    <phoneticPr fontId="3"/>
  </si>
  <si>
    <r>
      <rPr>
        <i/>
        <sz val="10"/>
        <rFont val="Cambria"/>
        <family val="1"/>
      </rPr>
      <t>θ</t>
    </r>
    <r>
      <rPr>
        <vertAlign val="subscript"/>
        <sz val="10"/>
        <rFont val="Cambria"/>
        <family val="1"/>
      </rPr>
      <t>iL</t>
    </r>
    <phoneticPr fontId="3"/>
  </si>
  <si>
    <r>
      <rPr>
        <i/>
        <sz val="10"/>
        <rFont val="Cambria"/>
        <family val="1"/>
      </rPr>
      <t>θ</t>
    </r>
    <r>
      <rPr>
        <vertAlign val="subscript"/>
        <sz val="10"/>
        <rFont val="Cambria"/>
        <family val="1"/>
      </rPr>
      <t>rH</t>
    </r>
    <phoneticPr fontId="3"/>
  </si>
  <si>
    <r>
      <rPr>
        <i/>
        <sz val="10"/>
        <rFont val="Cambria"/>
        <family val="1"/>
      </rPr>
      <t>θ</t>
    </r>
    <r>
      <rPr>
        <vertAlign val="subscript"/>
        <sz val="10"/>
        <rFont val="Cambria"/>
        <family val="1"/>
      </rPr>
      <t>rL</t>
    </r>
    <phoneticPr fontId="3"/>
  </si>
  <si>
    <r>
      <rPr>
        <i/>
        <sz val="10"/>
        <rFont val="Cambria"/>
        <family val="1"/>
      </rPr>
      <t>T</t>
    </r>
    <r>
      <rPr>
        <vertAlign val="subscript"/>
        <sz val="10"/>
        <rFont val="Cambria"/>
        <family val="1"/>
      </rPr>
      <t xml:space="preserve">i </t>
    </r>
    <r>
      <rPr>
        <sz val="10"/>
        <rFont val="Cambria"/>
        <family val="1"/>
      </rPr>
      <t>=</t>
    </r>
    <phoneticPr fontId="3"/>
  </si>
  <si>
    <r>
      <rPr>
        <i/>
        <sz val="10"/>
        <rFont val="Cambria"/>
        <family val="1"/>
      </rPr>
      <t>θ</t>
    </r>
    <r>
      <rPr>
        <vertAlign val="subscript"/>
        <sz val="10"/>
        <rFont val="Cambria"/>
        <family val="1"/>
      </rPr>
      <t xml:space="preserve">i </t>
    </r>
    <r>
      <rPr>
        <sz val="10"/>
        <rFont val="Cambria"/>
        <family val="1"/>
      </rPr>
      <t>=</t>
    </r>
    <phoneticPr fontId="3"/>
  </si>
  <si>
    <r>
      <rPr>
        <i/>
        <sz val="10"/>
        <rFont val="Cambria"/>
        <family val="1"/>
      </rPr>
      <t>θ</t>
    </r>
    <r>
      <rPr>
        <vertAlign val="subscript"/>
        <sz val="10"/>
        <rFont val="Cambria"/>
        <family val="1"/>
      </rPr>
      <t xml:space="preserve">rH </t>
    </r>
    <r>
      <rPr>
        <sz val="10"/>
        <rFont val="Cambria"/>
        <family val="1"/>
      </rPr>
      <t>=</t>
    </r>
    <phoneticPr fontId="3"/>
  </si>
  <si>
    <t>: 待機時のガス消費量の測定時間[min]</t>
    <phoneticPr fontId="3"/>
  </si>
  <si>
    <r>
      <rPr>
        <sz val="10"/>
        <color indexed="8"/>
        <rFont val="ＭＳ Ｐゴシック"/>
        <family val="3"/>
        <charset val="128"/>
      </rPr>
      <t>: 待機状態における調理領域温度</t>
    </r>
    <r>
      <rPr>
        <sz val="10"/>
        <color indexed="8"/>
        <rFont val="ＭＳ Ｐゴシック"/>
        <family val="3"/>
        <charset val="128"/>
      </rPr>
      <t>[</t>
    </r>
    <r>
      <rPr>
        <sz val="10"/>
        <color indexed="8"/>
        <rFont val="ＭＳ Ｐゴシック"/>
        <family val="3"/>
        <charset val="128"/>
      </rPr>
      <t>℃</t>
    </r>
    <r>
      <rPr>
        <sz val="10"/>
        <color indexed="8"/>
        <rFont val="ＭＳ Ｐゴシック"/>
        <family val="3"/>
        <charset val="128"/>
      </rPr>
      <t>]</t>
    </r>
    <phoneticPr fontId="3"/>
  </si>
  <si>
    <r>
      <t xml:space="preserve">: </t>
    </r>
    <r>
      <rPr>
        <sz val="10"/>
        <color indexed="8"/>
        <rFont val="ＭＳ Ｐゴシック"/>
        <family val="3"/>
        <charset val="128"/>
      </rPr>
      <t>待機時の室温</t>
    </r>
    <r>
      <rPr>
        <sz val="10"/>
        <color indexed="8"/>
        <rFont val="Century"/>
        <family val="1"/>
      </rPr>
      <t>[</t>
    </r>
    <r>
      <rPr>
        <sz val="10"/>
        <color indexed="8"/>
        <rFont val="ＭＳ Ｐゴシック"/>
        <family val="3"/>
        <charset val="128"/>
      </rPr>
      <t>℃</t>
    </r>
    <r>
      <rPr>
        <sz val="10"/>
        <color indexed="8"/>
        <rFont val="Century"/>
        <family val="1"/>
      </rPr>
      <t>]</t>
    </r>
    <phoneticPr fontId="3"/>
  </si>
  <si>
    <t>: 省エネ待機時の室温[℃]</t>
    <phoneticPr fontId="3"/>
  </si>
  <si>
    <t>: 省エネ待機時のガス消費量の測定時間[min]</t>
    <phoneticPr fontId="3"/>
  </si>
  <si>
    <r>
      <rPr>
        <i/>
        <sz val="10"/>
        <rFont val="Cambria"/>
        <family val="1"/>
      </rPr>
      <t>T</t>
    </r>
    <r>
      <rPr>
        <vertAlign val="subscript"/>
        <sz val="10"/>
        <rFont val="Cambria"/>
        <family val="1"/>
      </rPr>
      <t xml:space="preserve">iL </t>
    </r>
    <r>
      <rPr>
        <sz val="10"/>
        <rFont val="Cambria"/>
        <family val="1"/>
      </rPr>
      <t>=</t>
    </r>
    <phoneticPr fontId="3"/>
  </si>
  <si>
    <r>
      <rPr>
        <i/>
        <sz val="10"/>
        <rFont val="Cambria"/>
        <family val="1"/>
      </rPr>
      <t>θ</t>
    </r>
    <r>
      <rPr>
        <vertAlign val="subscript"/>
        <sz val="10"/>
        <rFont val="Cambria"/>
        <family val="1"/>
      </rPr>
      <t xml:space="preserve">iL </t>
    </r>
    <r>
      <rPr>
        <sz val="10"/>
        <rFont val="Cambria"/>
        <family val="1"/>
      </rPr>
      <t>=</t>
    </r>
    <phoneticPr fontId="3"/>
  </si>
  <si>
    <r>
      <rPr>
        <i/>
        <sz val="10"/>
        <rFont val="Cambria"/>
        <family val="1"/>
      </rPr>
      <t>θ</t>
    </r>
    <r>
      <rPr>
        <vertAlign val="subscript"/>
        <sz val="10"/>
        <rFont val="Cambria"/>
        <family val="1"/>
      </rPr>
      <t xml:space="preserve">rL </t>
    </r>
    <r>
      <rPr>
        <sz val="10"/>
        <rFont val="Cambria"/>
        <family val="1"/>
      </rPr>
      <t>=</t>
    </r>
    <phoneticPr fontId="3"/>
  </si>
  <si>
    <r>
      <rPr>
        <i/>
        <sz val="10"/>
        <rFont val="Cambria"/>
        <family val="1"/>
      </rPr>
      <t>i</t>
    </r>
    <r>
      <rPr>
        <vertAlign val="subscript"/>
        <sz val="10"/>
        <rFont val="Cambria"/>
        <family val="1"/>
      </rPr>
      <t xml:space="preserve">iA </t>
    </r>
    <r>
      <rPr>
        <sz val="10"/>
        <rFont val="Cambria"/>
        <family val="1"/>
      </rPr>
      <t>=</t>
    </r>
    <phoneticPr fontId="3"/>
  </si>
  <si>
    <r>
      <rPr>
        <i/>
        <sz val="10"/>
        <rFont val="Cambria"/>
        <family val="1"/>
      </rPr>
      <t>i</t>
    </r>
    <r>
      <rPr>
        <vertAlign val="subscript"/>
        <sz val="10"/>
        <rFont val="Cambria"/>
        <family val="1"/>
      </rPr>
      <t xml:space="preserve">i </t>
    </r>
    <r>
      <rPr>
        <sz val="10"/>
        <rFont val="Cambria"/>
        <family val="1"/>
      </rPr>
      <t>=</t>
    </r>
    <phoneticPr fontId="3"/>
  </si>
  <si>
    <r>
      <rPr>
        <i/>
        <sz val="10"/>
        <rFont val="Cambria"/>
        <family val="1"/>
      </rPr>
      <t>i</t>
    </r>
    <r>
      <rPr>
        <vertAlign val="subscript"/>
        <sz val="10"/>
        <rFont val="Cambria"/>
        <family val="1"/>
      </rPr>
      <t xml:space="preserve">e </t>
    </r>
    <r>
      <rPr>
        <sz val="10"/>
        <rFont val="Cambria"/>
        <family val="1"/>
      </rPr>
      <t>=</t>
    </r>
    <phoneticPr fontId="3"/>
  </si>
  <si>
    <r>
      <rPr>
        <i/>
        <sz val="10"/>
        <rFont val="Cambria"/>
        <family val="1"/>
      </rPr>
      <t>θ</t>
    </r>
    <r>
      <rPr>
        <vertAlign val="subscript"/>
        <sz val="10"/>
        <rFont val="Cambria"/>
        <family val="1"/>
      </rPr>
      <t xml:space="preserve">a </t>
    </r>
    <r>
      <rPr>
        <sz val="10"/>
        <rFont val="Cambria"/>
        <family val="1"/>
      </rPr>
      <t>=</t>
    </r>
    <phoneticPr fontId="3"/>
  </si>
  <si>
    <r>
      <rPr>
        <i/>
        <sz val="14"/>
        <rFont val="Cambria"/>
        <family val="1"/>
      </rPr>
      <t>θ</t>
    </r>
    <r>
      <rPr>
        <vertAlign val="subscript"/>
        <sz val="14"/>
        <rFont val="Cambria"/>
        <family val="1"/>
      </rPr>
      <t xml:space="preserve">a </t>
    </r>
    <r>
      <rPr>
        <sz val="14"/>
        <rFont val="Cambria"/>
        <family val="1"/>
      </rPr>
      <t>=</t>
    </r>
    <phoneticPr fontId="3"/>
  </si>
  <si>
    <r>
      <rPr>
        <i/>
        <sz val="10"/>
        <rFont val="Cambria"/>
        <family val="1"/>
      </rPr>
      <t>θ</t>
    </r>
    <r>
      <rPr>
        <vertAlign val="subscript"/>
        <sz val="10"/>
        <rFont val="Cambria"/>
        <family val="1"/>
      </rPr>
      <t>a</t>
    </r>
    <r>
      <rPr>
        <sz val="10"/>
        <rFont val="ＭＳ Ｐゴシック"/>
        <family val="3"/>
        <charset val="128"/>
      </rPr>
      <t xml:space="preserve"> ±10℃以内</t>
    </r>
    <rPh sb="7" eb="9">
      <t>イナイ</t>
    </rPh>
    <phoneticPr fontId="3"/>
  </si>
  <si>
    <r>
      <t>等温線図は、調理領域温度の平均値</t>
    </r>
    <r>
      <rPr>
        <i/>
        <sz val="10"/>
        <rFont val="Cambria"/>
        <family val="1"/>
      </rPr>
      <t>θ</t>
    </r>
    <r>
      <rPr>
        <vertAlign val="subscript"/>
        <sz val="10"/>
        <rFont val="Cambria"/>
        <family val="1"/>
      </rPr>
      <t>a</t>
    </r>
    <r>
      <rPr>
        <sz val="10"/>
        <rFont val="ＭＳ Ｐゴシック"/>
        <family val="3"/>
        <charset val="128"/>
      </rPr>
      <t xml:space="preserve"> [℃] を起点として10 ℃間隔で描く。</t>
    </r>
    <phoneticPr fontId="3"/>
  </si>
  <si>
    <r>
      <t>　</t>
    </r>
    <r>
      <rPr>
        <i/>
        <sz val="14"/>
        <rFont val="Cambria"/>
        <family val="1"/>
      </rPr>
      <t>A</t>
    </r>
    <r>
      <rPr>
        <vertAlign val="subscript"/>
        <sz val="14"/>
        <rFont val="Cambria"/>
        <family val="1"/>
      </rPr>
      <t>p</t>
    </r>
    <r>
      <rPr>
        <sz val="14"/>
        <rFont val="ＭＳ Ｐゴシック"/>
        <family val="3"/>
        <charset val="128"/>
      </rPr>
      <t xml:space="preserve"> </t>
    </r>
    <r>
      <rPr>
        <sz val="10"/>
        <rFont val="ＭＳ Ｐゴシック"/>
        <family val="3"/>
        <charset val="128"/>
      </rPr>
      <t>適温領域面積 =</t>
    </r>
    <rPh sb="4" eb="5">
      <t>テキ</t>
    </rPh>
    <rPh sb="5" eb="6">
      <t>オン</t>
    </rPh>
    <rPh sb="6" eb="8">
      <t>リョウイキ</t>
    </rPh>
    <rPh sb="8" eb="10">
      <t>メンセキ</t>
    </rPh>
    <phoneticPr fontId="3"/>
  </si>
  <si>
    <r>
      <rPr>
        <i/>
        <sz val="10"/>
        <rFont val="Cambria"/>
        <family val="1"/>
      </rPr>
      <t>θ</t>
    </r>
    <r>
      <rPr>
        <vertAlign val="subscript"/>
        <sz val="10"/>
        <rFont val="Cambria"/>
        <family val="1"/>
      </rPr>
      <t>a</t>
    </r>
    <r>
      <rPr>
        <sz val="10"/>
        <rFont val="ＭＳ Ｐゴシック"/>
        <family val="3"/>
        <charset val="128"/>
      </rPr>
      <t>±10 ℃以内に入っている測定データ総数[点]</t>
    </r>
    <phoneticPr fontId="3"/>
  </si>
  <si>
    <r>
      <rPr>
        <i/>
        <sz val="10"/>
        <rFont val="Cambria"/>
        <family val="1"/>
      </rPr>
      <t>i</t>
    </r>
    <r>
      <rPr>
        <vertAlign val="subscript"/>
        <sz val="10"/>
        <rFont val="Cambria"/>
        <family val="1"/>
      </rPr>
      <t>iA</t>
    </r>
    <r>
      <rPr>
        <sz val="10"/>
        <rFont val="ＭＳ Ｐゴシック"/>
        <family val="3"/>
        <charset val="128"/>
      </rPr>
      <t>：調理領域内部の測定点における測定データ総数</t>
    </r>
    <r>
      <rPr>
        <sz val="10"/>
        <rFont val="Century"/>
        <family val="1"/>
      </rPr>
      <t>[</t>
    </r>
    <r>
      <rPr>
        <sz val="10"/>
        <rFont val="ＭＳ Ｐゴシック"/>
        <family val="3"/>
        <charset val="128"/>
      </rPr>
      <t>点</t>
    </r>
    <r>
      <rPr>
        <sz val="10"/>
        <rFont val="Century"/>
        <family val="1"/>
      </rPr>
      <t>]</t>
    </r>
    <phoneticPr fontId="3"/>
  </si>
  <si>
    <r>
      <rPr>
        <i/>
        <sz val="10"/>
        <rFont val="Cambria"/>
        <family val="1"/>
      </rPr>
      <t>i</t>
    </r>
    <r>
      <rPr>
        <vertAlign val="subscript"/>
        <sz val="10"/>
        <rFont val="Cambria"/>
        <family val="1"/>
      </rPr>
      <t>i</t>
    </r>
    <r>
      <rPr>
        <sz val="10"/>
        <rFont val="ＭＳ Ｐゴシック"/>
        <family val="3"/>
        <charset val="128"/>
      </rPr>
      <t>：調理領域内部の測定点において、</t>
    </r>
    <r>
      <rPr>
        <i/>
        <sz val="10"/>
        <rFont val="Symbol"/>
        <family val="1"/>
        <charset val="2"/>
      </rPr>
      <t/>
    </r>
    <phoneticPr fontId="3"/>
  </si>
  <si>
    <r>
      <rPr>
        <i/>
        <sz val="10"/>
        <rFont val="Cambria"/>
        <family val="1"/>
      </rPr>
      <t>i</t>
    </r>
    <r>
      <rPr>
        <vertAlign val="subscript"/>
        <sz val="10"/>
        <rFont val="Cambria"/>
        <family val="1"/>
      </rPr>
      <t>e</t>
    </r>
    <r>
      <rPr>
        <sz val="10"/>
        <rFont val="ＭＳ Ｐゴシック"/>
        <family val="3"/>
        <charset val="128"/>
      </rPr>
      <t>：調理領域境界線上の測定点において、</t>
    </r>
    <phoneticPr fontId="3"/>
  </si>
  <si>
    <r>
      <rPr>
        <i/>
        <sz val="10"/>
        <rFont val="Cambria"/>
        <family val="1"/>
      </rPr>
      <t>θ</t>
    </r>
    <r>
      <rPr>
        <vertAlign val="subscript"/>
        <sz val="10"/>
        <rFont val="Cambria"/>
        <family val="1"/>
      </rPr>
      <t>a</t>
    </r>
    <r>
      <rPr>
        <sz val="10"/>
        <rFont val="ＭＳ Ｐゴシック"/>
        <family val="3"/>
        <charset val="128"/>
      </rPr>
      <t xml:space="preserve"> : 調理領域温度の平均値[℃]</t>
    </r>
    <phoneticPr fontId="3"/>
  </si>
  <si>
    <r>
      <rPr>
        <i/>
        <sz val="14"/>
        <rFont val="Cambria"/>
        <family val="1"/>
      </rPr>
      <t>Q</t>
    </r>
    <r>
      <rPr>
        <vertAlign val="subscript"/>
        <sz val="14"/>
        <rFont val="Cambria"/>
        <family val="1"/>
      </rPr>
      <t>sG</t>
    </r>
    <r>
      <rPr>
        <vertAlign val="subscript"/>
        <sz val="10"/>
        <rFont val="Cambria"/>
        <family val="1"/>
      </rPr>
      <t xml:space="preserve">  </t>
    </r>
    <r>
      <rPr>
        <sz val="10"/>
        <rFont val="ＭＳ Ｐゴシック"/>
        <family val="3"/>
        <charset val="128"/>
      </rPr>
      <t>平均値</t>
    </r>
    <r>
      <rPr>
        <sz val="10"/>
        <rFont val="Century"/>
        <family val="1"/>
      </rPr>
      <t xml:space="preserve">=  </t>
    </r>
    <rPh sb="5" eb="8">
      <t>ヘイキンチ</t>
    </rPh>
    <phoneticPr fontId="3"/>
  </si>
  <si>
    <r>
      <rPr>
        <i/>
        <sz val="14"/>
        <rFont val="Cambria"/>
        <family val="1"/>
      </rPr>
      <t>Q</t>
    </r>
    <r>
      <rPr>
        <vertAlign val="subscript"/>
        <sz val="14"/>
        <rFont val="Cambria"/>
        <family val="1"/>
      </rPr>
      <t>sE</t>
    </r>
    <r>
      <rPr>
        <vertAlign val="subscript"/>
        <sz val="10"/>
        <rFont val="Cambria"/>
        <family val="1"/>
      </rPr>
      <t xml:space="preserve">  </t>
    </r>
    <r>
      <rPr>
        <sz val="10"/>
        <rFont val="ＭＳ Ｐゴシック"/>
        <family val="3"/>
        <charset val="128"/>
      </rPr>
      <t>平均値</t>
    </r>
    <r>
      <rPr>
        <sz val="10"/>
        <rFont val="Century"/>
        <family val="1"/>
      </rPr>
      <t xml:space="preserve">=  </t>
    </r>
    <rPh sb="5" eb="8">
      <t>ヘイキンチ</t>
    </rPh>
    <phoneticPr fontId="3"/>
  </si>
  <si>
    <r>
      <rPr>
        <i/>
        <sz val="10"/>
        <rFont val="Cambria"/>
        <family val="1"/>
      </rPr>
      <t>P</t>
    </r>
    <r>
      <rPr>
        <vertAlign val="subscript"/>
        <sz val="10"/>
        <rFont val="Cambria"/>
        <family val="1"/>
      </rPr>
      <t>sG</t>
    </r>
    <phoneticPr fontId="3"/>
  </si>
  <si>
    <r>
      <rPr>
        <i/>
        <sz val="10"/>
        <rFont val="Cambria"/>
        <family val="1"/>
      </rPr>
      <t>P</t>
    </r>
    <r>
      <rPr>
        <vertAlign val="subscript"/>
        <sz val="10"/>
        <rFont val="Cambria"/>
        <family val="1"/>
      </rPr>
      <t>sG</t>
    </r>
    <r>
      <rPr>
        <sz val="10"/>
        <rFont val="Cambria"/>
        <family val="1"/>
      </rPr>
      <t xml:space="preserve"> =</t>
    </r>
    <phoneticPr fontId="3"/>
  </si>
  <si>
    <r>
      <rPr>
        <i/>
        <sz val="10"/>
        <rFont val="Cambria"/>
        <family val="1"/>
      </rPr>
      <t>θ</t>
    </r>
    <r>
      <rPr>
        <vertAlign val="subscript"/>
        <sz val="10"/>
        <rFont val="Cambria"/>
        <family val="1"/>
      </rPr>
      <t>f</t>
    </r>
    <r>
      <rPr>
        <sz val="10"/>
        <rFont val="Cambria"/>
        <family val="1"/>
      </rPr>
      <t xml:space="preserve"> </t>
    </r>
    <phoneticPr fontId="3"/>
  </si>
  <si>
    <r>
      <rPr>
        <i/>
        <sz val="10"/>
        <rFont val="Cambria"/>
        <family val="1"/>
      </rPr>
      <t>θ</t>
    </r>
    <r>
      <rPr>
        <vertAlign val="subscript"/>
        <sz val="10"/>
        <rFont val="Cambria"/>
        <family val="1"/>
      </rPr>
      <t>s</t>
    </r>
    <phoneticPr fontId="3"/>
  </si>
  <si>
    <r>
      <rPr>
        <i/>
        <sz val="10"/>
        <rFont val="Cambria"/>
        <family val="1"/>
      </rPr>
      <t>Q</t>
    </r>
    <r>
      <rPr>
        <vertAlign val="subscript"/>
        <sz val="10"/>
        <rFont val="Cambria"/>
        <family val="1"/>
      </rPr>
      <t>sG</t>
    </r>
    <r>
      <rPr>
        <sz val="10"/>
        <rFont val="ＭＳ Ｐ明朝"/>
        <family val="1"/>
        <charset val="128"/>
      </rPr>
      <t/>
    </r>
    <phoneticPr fontId="3"/>
  </si>
  <si>
    <r>
      <t>Q</t>
    </r>
    <r>
      <rPr>
        <vertAlign val="subscript"/>
        <sz val="10"/>
        <rFont val="Cambria"/>
        <family val="1"/>
      </rPr>
      <t xml:space="preserve">sG  </t>
    </r>
    <r>
      <rPr>
        <sz val="10"/>
        <rFont val="Cambria"/>
        <family val="1"/>
      </rPr>
      <t xml:space="preserve">=  </t>
    </r>
    <phoneticPr fontId="3"/>
  </si>
  <si>
    <r>
      <rPr>
        <i/>
        <sz val="10"/>
        <rFont val="Cambria"/>
        <family val="1"/>
      </rPr>
      <t>P</t>
    </r>
    <r>
      <rPr>
        <vertAlign val="subscript"/>
        <sz val="10"/>
        <rFont val="Cambria"/>
        <family val="1"/>
      </rPr>
      <t>sE</t>
    </r>
    <phoneticPr fontId="3"/>
  </si>
  <si>
    <r>
      <rPr>
        <i/>
        <sz val="10"/>
        <rFont val="Cambria"/>
        <family val="1"/>
      </rPr>
      <t>P</t>
    </r>
    <r>
      <rPr>
        <vertAlign val="subscript"/>
        <sz val="10"/>
        <rFont val="Cambria"/>
        <family val="1"/>
      </rPr>
      <t>sE</t>
    </r>
    <r>
      <rPr>
        <sz val="10"/>
        <rFont val="Cambria"/>
        <family val="1"/>
      </rPr>
      <t xml:space="preserve"> =</t>
    </r>
    <phoneticPr fontId="3"/>
  </si>
  <si>
    <r>
      <rPr>
        <i/>
        <sz val="10"/>
        <rFont val="Cambria"/>
        <family val="1"/>
      </rPr>
      <t>Q</t>
    </r>
    <r>
      <rPr>
        <vertAlign val="subscript"/>
        <sz val="10"/>
        <rFont val="Cambria"/>
        <family val="1"/>
      </rPr>
      <t>sE</t>
    </r>
    <phoneticPr fontId="3"/>
  </si>
  <si>
    <r>
      <t>Q</t>
    </r>
    <r>
      <rPr>
        <vertAlign val="subscript"/>
        <sz val="10"/>
        <rFont val="Cambria"/>
        <family val="1"/>
      </rPr>
      <t xml:space="preserve">sE  </t>
    </r>
    <r>
      <rPr>
        <sz val="10"/>
        <rFont val="Cambria"/>
        <family val="1"/>
      </rPr>
      <t xml:space="preserve">=  </t>
    </r>
    <phoneticPr fontId="3"/>
  </si>
  <si>
    <r>
      <rPr>
        <i/>
        <sz val="10"/>
        <rFont val="Cambria"/>
        <family val="1"/>
      </rPr>
      <t>P</t>
    </r>
    <r>
      <rPr>
        <vertAlign val="subscript"/>
        <sz val="10"/>
        <rFont val="Cambria"/>
        <family val="1"/>
      </rPr>
      <t>CG</t>
    </r>
    <phoneticPr fontId="3"/>
  </si>
  <si>
    <r>
      <rPr>
        <i/>
        <sz val="10"/>
        <rFont val="Cambria"/>
        <family val="1"/>
      </rPr>
      <t>T</t>
    </r>
    <r>
      <rPr>
        <vertAlign val="subscript"/>
        <sz val="10"/>
        <rFont val="Cambria"/>
        <family val="1"/>
      </rPr>
      <t>c</t>
    </r>
    <phoneticPr fontId="3"/>
  </si>
  <si>
    <r>
      <rPr>
        <i/>
        <sz val="10"/>
        <rFont val="Cambria"/>
        <family val="1"/>
      </rPr>
      <t>T</t>
    </r>
    <r>
      <rPr>
        <vertAlign val="subscript"/>
        <sz val="10"/>
        <rFont val="Cambria"/>
        <family val="1"/>
      </rPr>
      <t>c</t>
    </r>
    <r>
      <rPr>
        <sz val="10"/>
        <rFont val="Cambria"/>
        <family val="1"/>
      </rPr>
      <t>=</t>
    </r>
    <phoneticPr fontId="3"/>
  </si>
  <si>
    <r>
      <rPr>
        <i/>
        <sz val="10"/>
        <rFont val="Cambria"/>
        <family val="1"/>
      </rPr>
      <t>Q</t>
    </r>
    <r>
      <rPr>
        <vertAlign val="subscript"/>
        <sz val="10"/>
        <rFont val="Cambria"/>
        <family val="1"/>
      </rPr>
      <t>CG</t>
    </r>
    <r>
      <rPr>
        <sz val="10"/>
        <rFont val="ＭＳ Ｐ明朝"/>
        <family val="1"/>
        <charset val="128"/>
      </rPr>
      <t/>
    </r>
    <phoneticPr fontId="3"/>
  </si>
  <si>
    <r>
      <rPr>
        <i/>
        <sz val="10"/>
        <rFont val="Cambria"/>
        <family val="1"/>
      </rPr>
      <t>P</t>
    </r>
    <r>
      <rPr>
        <vertAlign val="subscript"/>
        <sz val="10"/>
        <rFont val="Cambria"/>
        <family val="1"/>
      </rPr>
      <t>CE</t>
    </r>
    <phoneticPr fontId="3"/>
  </si>
  <si>
    <r>
      <rPr>
        <i/>
        <sz val="10"/>
        <rFont val="Cambria"/>
        <family val="1"/>
      </rPr>
      <t>Q</t>
    </r>
    <r>
      <rPr>
        <vertAlign val="subscript"/>
        <sz val="10"/>
        <rFont val="Cambria"/>
        <family val="1"/>
      </rPr>
      <t>CE</t>
    </r>
    <phoneticPr fontId="3"/>
  </si>
  <si>
    <r>
      <rPr>
        <i/>
        <sz val="10"/>
        <rFont val="Cambria"/>
        <family val="1"/>
      </rPr>
      <t>U</t>
    </r>
    <r>
      <rPr>
        <vertAlign val="subscript"/>
        <sz val="10"/>
        <rFont val="Cambria"/>
        <family val="1"/>
      </rPr>
      <t xml:space="preserve">G </t>
    </r>
    <r>
      <rPr>
        <sz val="10"/>
        <rFont val="Cambria"/>
        <family val="1"/>
      </rPr>
      <t>=</t>
    </r>
    <phoneticPr fontId="3"/>
  </si>
  <si>
    <r>
      <rPr>
        <i/>
        <sz val="10"/>
        <rFont val="Cambria"/>
        <family val="1"/>
      </rPr>
      <t>J</t>
    </r>
    <r>
      <rPr>
        <vertAlign val="subscript"/>
        <sz val="10"/>
        <rFont val="Cambria"/>
        <family val="1"/>
      </rPr>
      <t xml:space="preserve">G </t>
    </r>
    <r>
      <rPr>
        <sz val="10"/>
        <rFont val="Cambria"/>
        <family val="1"/>
      </rPr>
      <t>=</t>
    </r>
    <phoneticPr fontId="3"/>
  </si>
  <si>
    <r>
      <rPr>
        <i/>
        <sz val="10"/>
        <rFont val="Cambria"/>
        <family val="1"/>
      </rPr>
      <t>θ</t>
    </r>
    <r>
      <rPr>
        <vertAlign val="subscript"/>
        <sz val="10"/>
        <rFont val="Cambria"/>
        <family val="1"/>
      </rPr>
      <t xml:space="preserve">G </t>
    </r>
    <r>
      <rPr>
        <sz val="10"/>
        <rFont val="Cambria"/>
        <family val="1"/>
      </rPr>
      <t>=</t>
    </r>
    <phoneticPr fontId="3"/>
  </si>
  <si>
    <r>
      <rPr>
        <i/>
        <sz val="10"/>
        <rFont val="Cambria"/>
        <family val="1"/>
      </rPr>
      <t>Π</t>
    </r>
    <r>
      <rPr>
        <vertAlign val="subscript"/>
        <sz val="10"/>
        <rFont val="Cambria"/>
        <family val="1"/>
      </rPr>
      <t xml:space="preserve">r </t>
    </r>
    <r>
      <rPr>
        <sz val="10"/>
        <rFont val="Cambria"/>
        <family val="1"/>
      </rPr>
      <t>=</t>
    </r>
    <phoneticPr fontId="3"/>
  </si>
  <si>
    <r>
      <rPr>
        <i/>
        <sz val="10"/>
        <rFont val="Cambria"/>
        <family val="1"/>
      </rPr>
      <t>Π</t>
    </r>
    <r>
      <rPr>
        <vertAlign val="subscript"/>
        <sz val="10"/>
        <rFont val="Cambria"/>
        <family val="1"/>
      </rPr>
      <t xml:space="preserve">G </t>
    </r>
    <r>
      <rPr>
        <sz val="10"/>
        <rFont val="Cambria"/>
        <family val="1"/>
      </rPr>
      <t>=</t>
    </r>
    <phoneticPr fontId="3"/>
  </si>
  <si>
    <r>
      <rPr>
        <i/>
        <sz val="10"/>
        <rFont val="Cambria"/>
        <family val="1"/>
      </rPr>
      <t>Π</t>
    </r>
    <r>
      <rPr>
        <vertAlign val="subscript"/>
        <sz val="10"/>
        <rFont val="Cambria"/>
        <family val="1"/>
      </rPr>
      <t xml:space="preserve">s </t>
    </r>
    <r>
      <rPr>
        <sz val="10"/>
        <rFont val="Cambria"/>
        <family val="1"/>
      </rPr>
      <t>=</t>
    </r>
    <phoneticPr fontId="3"/>
  </si>
  <si>
    <r>
      <t>V</t>
    </r>
    <r>
      <rPr>
        <vertAlign val="subscript"/>
        <sz val="10"/>
        <rFont val="Cambria"/>
        <family val="1"/>
      </rPr>
      <t xml:space="preserve">c </t>
    </r>
    <r>
      <rPr>
        <sz val="10"/>
        <rFont val="Cambria"/>
        <family val="1"/>
      </rPr>
      <t>=</t>
    </r>
    <phoneticPr fontId="3"/>
  </si>
  <si>
    <r>
      <rPr>
        <i/>
        <sz val="10"/>
        <rFont val="Cambria"/>
        <family val="1"/>
      </rPr>
      <t>h</t>
    </r>
    <r>
      <rPr>
        <vertAlign val="subscript"/>
        <sz val="10"/>
        <rFont val="Cambria"/>
        <family val="1"/>
      </rPr>
      <t>c</t>
    </r>
    <r>
      <rPr>
        <sz val="10"/>
        <rFont val="Cambria"/>
        <family val="1"/>
      </rPr>
      <t xml:space="preserve"> =  </t>
    </r>
    <phoneticPr fontId="3"/>
  </si>
  <si>
    <r>
      <rPr>
        <i/>
        <sz val="10"/>
        <rFont val="Cambria"/>
        <family val="1"/>
      </rPr>
      <t>h</t>
    </r>
    <r>
      <rPr>
        <vertAlign val="subscript"/>
        <sz val="10"/>
        <rFont val="Cambria"/>
        <family val="1"/>
      </rPr>
      <t xml:space="preserve">i </t>
    </r>
    <r>
      <rPr>
        <sz val="10"/>
        <rFont val="Cambria"/>
        <family val="1"/>
      </rPr>
      <t xml:space="preserve">=  </t>
    </r>
    <phoneticPr fontId="3"/>
  </si>
  <si>
    <r>
      <rPr>
        <i/>
        <sz val="10"/>
        <rFont val="Cambria"/>
        <family val="1"/>
      </rPr>
      <t>h</t>
    </r>
    <r>
      <rPr>
        <vertAlign val="subscript"/>
        <sz val="10"/>
        <rFont val="Cambria"/>
        <family val="1"/>
      </rPr>
      <t>d</t>
    </r>
    <r>
      <rPr>
        <sz val="10"/>
        <rFont val="Cambria"/>
        <family val="1"/>
      </rPr>
      <t xml:space="preserve"> = </t>
    </r>
    <phoneticPr fontId="3"/>
  </si>
  <si>
    <r>
      <rPr>
        <i/>
        <sz val="10"/>
        <rFont val="Cambria"/>
        <family val="1"/>
      </rPr>
      <t>v</t>
    </r>
    <r>
      <rPr>
        <vertAlign val="subscript"/>
        <sz val="10"/>
        <rFont val="Cambria"/>
        <family val="1"/>
      </rPr>
      <t xml:space="preserve">d </t>
    </r>
    <r>
      <rPr>
        <sz val="10"/>
        <rFont val="Cambria"/>
        <family val="1"/>
      </rPr>
      <t>=</t>
    </r>
    <phoneticPr fontId="3"/>
  </si>
  <si>
    <r>
      <rPr>
        <i/>
        <sz val="10"/>
        <rFont val="Cambria"/>
        <family val="1"/>
      </rPr>
      <t>n</t>
    </r>
    <r>
      <rPr>
        <vertAlign val="subscript"/>
        <sz val="10"/>
        <rFont val="Cambria"/>
        <family val="1"/>
      </rPr>
      <t xml:space="preserve">s </t>
    </r>
    <r>
      <rPr>
        <sz val="10"/>
        <rFont val="Cambria"/>
        <family val="1"/>
      </rPr>
      <t>=</t>
    </r>
    <phoneticPr fontId="3"/>
  </si>
  <si>
    <r>
      <rPr>
        <i/>
        <sz val="10"/>
        <rFont val="Cambria"/>
        <family val="1"/>
      </rPr>
      <t>V</t>
    </r>
    <r>
      <rPr>
        <vertAlign val="subscript"/>
        <sz val="10"/>
        <rFont val="Cambria"/>
        <family val="1"/>
      </rPr>
      <t>c</t>
    </r>
    <r>
      <rPr>
        <vertAlign val="subscript"/>
        <sz val="10"/>
        <rFont val="Century"/>
        <family val="1"/>
      </rPr>
      <t xml:space="preserve"> </t>
    </r>
    <r>
      <rPr>
        <sz val="10"/>
        <rFont val="ＭＳ Ｐゴシック"/>
        <family val="3"/>
        <charset val="128"/>
      </rPr>
      <t>：連続調理能力[個/h]</t>
    </r>
    <rPh sb="4" eb="6">
      <t>レンゾク</t>
    </rPh>
    <rPh sb="11" eb="12">
      <t>コ</t>
    </rPh>
    <phoneticPr fontId="3"/>
  </si>
  <si>
    <r>
      <rPr>
        <i/>
        <sz val="10"/>
        <rFont val="Cambria"/>
        <family val="1"/>
      </rPr>
      <t>h</t>
    </r>
    <r>
      <rPr>
        <vertAlign val="subscript"/>
        <sz val="10"/>
        <rFont val="Cambria"/>
        <family val="1"/>
      </rPr>
      <t>c</t>
    </r>
    <r>
      <rPr>
        <vertAlign val="subscript"/>
        <sz val="10"/>
        <rFont val="Century"/>
        <family val="1"/>
      </rPr>
      <t xml:space="preserve"> </t>
    </r>
    <r>
      <rPr>
        <sz val="10"/>
        <rFont val="ＭＳ Ｐゴシック"/>
        <family val="3"/>
        <charset val="128"/>
      </rPr>
      <t>: 調理時間[h/日] 　標準値は3.5h/日</t>
    </r>
    <phoneticPr fontId="3"/>
  </si>
  <si>
    <r>
      <rPr>
        <i/>
        <sz val="10"/>
        <rFont val="Cambria"/>
        <family val="1"/>
      </rPr>
      <t>h</t>
    </r>
    <r>
      <rPr>
        <vertAlign val="subscript"/>
        <sz val="10"/>
        <rFont val="Cambria"/>
        <family val="1"/>
      </rPr>
      <t xml:space="preserve">i </t>
    </r>
    <r>
      <rPr>
        <sz val="10"/>
        <rFont val="ＭＳ Ｐゴシック"/>
        <family val="3"/>
        <charset val="128"/>
      </rPr>
      <t>: 待機時間[h/日] 　標準値は6.5h/日</t>
    </r>
    <phoneticPr fontId="3"/>
  </si>
  <si>
    <r>
      <rPr>
        <i/>
        <sz val="10"/>
        <rFont val="Cambria"/>
        <family val="1"/>
      </rPr>
      <t>h</t>
    </r>
    <r>
      <rPr>
        <vertAlign val="subscript"/>
        <sz val="10"/>
        <rFont val="Cambria"/>
        <family val="1"/>
      </rPr>
      <t>d</t>
    </r>
    <r>
      <rPr>
        <vertAlign val="subscript"/>
        <sz val="10"/>
        <rFont val="Century"/>
        <family val="1"/>
      </rPr>
      <t xml:space="preserve"> </t>
    </r>
    <r>
      <rPr>
        <sz val="10"/>
        <rFont val="ＭＳ Ｐゴシック"/>
        <family val="3"/>
        <charset val="128"/>
      </rPr>
      <t>: 稼動時間[h/日] 　標準値は10h/日</t>
    </r>
    <phoneticPr fontId="3"/>
  </si>
  <si>
    <r>
      <rPr>
        <i/>
        <sz val="10"/>
        <rFont val="Cambria"/>
        <family val="1"/>
      </rPr>
      <t>n</t>
    </r>
    <r>
      <rPr>
        <vertAlign val="subscript"/>
        <sz val="10"/>
        <rFont val="Cambria"/>
        <family val="1"/>
      </rPr>
      <t>s</t>
    </r>
    <r>
      <rPr>
        <vertAlign val="subscript"/>
        <sz val="10"/>
        <rFont val="Century"/>
        <family val="1"/>
      </rPr>
      <t xml:space="preserve"> </t>
    </r>
    <r>
      <rPr>
        <sz val="10"/>
        <rFont val="ＭＳ Ｐゴシック"/>
        <family val="3"/>
        <charset val="128"/>
      </rPr>
      <t>: 立上り回数[回/日] 　標準値は1 回/日</t>
    </r>
    <phoneticPr fontId="3"/>
  </si>
  <si>
    <r>
      <rPr>
        <i/>
        <sz val="10"/>
        <rFont val="Cambria"/>
        <family val="1"/>
      </rPr>
      <t>h</t>
    </r>
    <r>
      <rPr>
        <vertAlign val="subscript"/>
        <sz val="10"/>
        <rFont val="Cambria"/>
        <family val="1"/>
      </rPr>
      <t xml:space="preserve">d </t>
    </r>
    <r>
      <rPr>
        <sz val="10"/>
        <rFont val="ＭＳ Ｐゴシック"/>
        <family val="3"/>
        <charset val="128"/>
      </rPr>
      <t>: 稼動時間[h/日] 　標準値は10h/日</t>
    </r>
    <phoneticPr fontId="3"/>
  </si>
  <si>
    <r>
      <rPr>
        <i/>
        <sz val="10"/>
        <rFont val="Cambria"/>
        <family val="1"/>
      </rPr>
      <t>v</t>
    </r>
    <r>
      <rPr>
        <vertAlign val="subscript"/>
        <sz val="10"/>
        <rFont val="Cambria"/>
        <family val="1"/>
      </rPr>
      <t>d</t>
    </r>
    <r>
      <rPr>
        <vertAlign val="subscript"/>
        <sz val="10"/>
        <rFont val="Century"/>
        <family val="1"/>
      </rPr>
      <t xml:space="preserve"> </t>
    </r>
    <r>
      <rPr>
        <sz val="10"/>
        <rFont val="ＭＳ Ｐゴシック"/>
        <family val="3"/>
        <charset val="128"/>
      </rPr>
      <t>: 日あたり調理量[個/日]
　　　</t>
    </r>
    <rPh sb="5" eb="6">
      <t>ヒ</t>
    </rPh>
    <rPh sb="9" eb="11">
      <t>チョウリ</t>
    </rPh>
    <rPh sb="11" eb="12">
      <t>リョウ</t>
    </rPh>
    <rPh sb="13" eb="14">
      <t>コ</t>
    </rPh>
    <rPh sb="15" eb="16">
      <t>ヒ</t>
    </rPh>
    <phoneticPr fontId="3"/>
  </si>
  <si>
    <r>
      <rPr>
        <i/>
        <sz val="10"/>
        <rFont val="Cambria"/>
        <family val="1"/>
      </rPr>
      <t>n</t>
    </r>
    <r>
      <rPr>
        <vertAlign val="subscript"/>
        <sz val="10"/>
        <rFont val="Cambria"/>
        <family val="1"/>
      </rPr>
      <t xml:space="preserve">s </t>
    </r>
    <r>
      <rPr>
        <sz val="10"/>
        <rFont val="ＭＳ Ｐゴシック"/>
        <family val="3"/>
        <charset val="128"/>
      </rPr>
      <t>: 立上り回数[回/日] 　標準値は1 回/日</t>
    </r>
    <phoneticPr fontId="3"/>
  </si>
  <si>
    <t>： ガス消費量 [kWh/回]</t>
    <phoneticPr fontId="3"/>
  </si>
  <si>
    <t>： 調理領域代表温度の初温[℃]</t>
    <phoneticPr fontId="3"/>
  </si>
  <si>
    <t>： 立上り時ガス消費量 [kWh/回]</t>
    <rPh sb="8" eb="11">
      <t>ショウヒリョウ</t>
    </rPh>
    <phoneticPr fontId="3"/>
  </si>
  <si>
    <t>： 調理領域代表温度の初温[℃]</t>
    <phoneticPr fontId="3"/>
  </si>
  <si>
    <t>： 立上り時消費電力量 [kWh/回]</t>
    <rPh sb="6" eb="8">
      <t>ショウヒ</t>
    </rPh>
    <rPh sb="8" eb="10">
      <t>デンリョク</t>
    </rPh>
    <rPh sb="10" eb="11">
      <t>リョウ</t>
    </rPh>
    <phoneticPr fontId="3"/>
  </si>
  <si>
    <r>
      <rPr>
        <i/>
        <sz val="14"/>
        <color indexed="8"/>
        <rFont val="Cambria"/>
        <family val="1"/>
      </rPr>
      <t>V</t>
    </r>
    <r>
      <rPr>
        <vertAlign val="subscript"/>
        <sz val="14"/>
        <color indexed="8"/>
        <rFont val="Cambria"/>
        <family val="1"/>
      </rPr>
      <t>c</t>
    </r>
    <phoneticPr fontId="3"/>
  </si>
  <si>
    <t>④日あたり</t>
    <rPh sb="1" eb="2">
      <t>ヒ</t>
    </rPh>
    <phoneticPr fontId="3"/>
  </si>
  <si>
    <r>
      <t>Q</t>
    </r>
    <r>
      <rPr>
        <vertAlign val="subscript"/>
        <sz val="14"/>
        <rFont val="Cambria"/>
        <family val="1"/>
      </rPr>
      <t>dHG</t>
    </r>
    <phoneticPr fontId="3"/>
  </si>
  <si>
    <r>
      <t>Q</t>
    </r>
    <r>
      <rPr>
        <vertAlign val="subscript"/>
        <sz val="14"/>
        <rFont val="Cambria"/>
        <family val="1"/>
      </rPr>
      <t>dHE</t>
    </r>
    <phoneticPr fontId="3"/>
  </si>
  <si>
    <r>
      <t>Q</t>
    </r>
    <r>
      <rPr>
        <vertAlign val="subscript"/>
        <sz val="14"/>
        <rFont val="Cambria"/>
        <family val="1"/>
      </rPr>
      <t>dVG</t>
    </r>
    <phoneticPr fontId="3"/>
  </si>
  <si>
    <r>
      <t>Q</t>
    </r>
    <r>
      <rPr>
        <vertAlign val="subscript"/>
        <sz val="14"/>
        <rFont val="Cambria"/>
        <family val="1"/>
      </rPr>
      <t>dVE</t>
    </r>
    <phoneticPr fontId="3"/>
  </si>
  <si>
    <r>
      <rPr>
        <i/>
        <sz val="10"/>
        <rFont val="Cambria"/>
        <family val="1"/>
      </rPr>
      <t>Q</t>
    </r>
    <r>
      <rPr>
        <vertAlign val="subscript"/>
        <sz val="10"/>
        <rFont val="Cambria"/>
        <family val="1"/>
      </rPr>
      <t>iG</t>
    </r>
    <r>
      <rPr>
        <sz val="10"/>
        <rFont val="Cambria"/>
        <family val="1"/>
      </rPr>
      <t xml:space="preserve"> =  </t>
    </r>
    <phoneticPr fontId="3"/>
  </si>
  <si>
    <r>
      <rPr>
        <i/>
        <sz val="14"/>
        <rFont val="Cambria"/>
        <family val="1"/>
      </rPr>
      <t>Q</t>
    </r>
    <r>
      <rPr>
        <vertAlign val="subscript"/>
        <sz val="14"/>
        <rFont val="Cambria"/>
        <family val="1"/>
      </rPr>
      <t>iG</t>
    </r>
    <r>
      <rPr>
        <sz val="14"/>
        <rFont val="Cambria"/>
        <family val="1"/>
      </rPr>
      <t xml:space="preserve"> </t>
    </r>
    <r>
      <rPr>
        <sz val="10"/>
        <rFont val="ＭＳ Ｐゴシック"/>
        <family val="3"/>
        <charset val="128"/>
      </rPr>
      <t>平均値</t>
    </r>
    <r>
      <rPr>
        <sz val="10"/>
        <rFont val="Century"/>
        <family val="1"/>
      </rPr>
      <t xml:space="preserve"> =</t>
    </r>
    <rPh sb="4" eb="7">
      <t>ヘイキンチ</t>
    </rPh>
    <phoneticPr fontId="3"/>
  </si>
  <si>
    <r>
      <rPr>
        <i/>
        <sz val="10"/>
        <rFont val="Cambria"/>
        <family val="1"/>
      </rPr>
      <t>Q</t>
    </r>
    <r>
      <rPr>
        <vertAlign val="subscript"/>
        <sz val="10"/>
        <rFont val="Cambria"/>
        <family val="1"/>
      </rPr>
      <t>iLG</t>
    </r>
    <r>
      <rPr>
        <sz val="10"/>
        <rFont val="Cambria"/>
        <family val="1"/>
      </rPr>
      <t xml:space="preserve"> =  </t>
    </r>
    <phoneticPr fontId="3"/>
  </si>
  <si>
    <r>
      <rPr>
        <i/>
        <sz val="14"/>
        <rFont val="Cambria"/>
        <family val="1"/>
      </rPr>
      <t>Q</t>
    </r>
    <r>
      <rPr>
        <vertAlign val="subscript"/>
        <sz val="14"/>
        <rFont val="Cambria"/>
        <family val="1"/>
      </rPr>
      <t>iLG</t>
    </r>
    <r>
      <rPr>
        <vertAlign val="subscript"/>
        <sz val="10"/>
        <rFont val="Cambria"/>
        <family val="1"/>
      </rPr>
      <t xml:space="preserve"> </t>
    </r>
    <r>
      <rPr>
        <sz val="10"/>
        <rFont val="ＭＳ Ｐゴシック"/>
        <family val="3"/>
        <charset val="128"/>
      </rPr>
      <t>平均値</t>
    </r>
    <r>
      <rPr>
        <sz val="10"/>
        <rFont val="Century"/>
        <family val="1"/>
      </rPr>
      <t xml:space="preserve"> </t>
    </r>
    <r>
      <rPr>
        <sz val="10"/>
        <rFont val="ＭＳ Ｐゴシック"/>
        <family val="3"/>
        <charset val="128"/>
      </rPr>
      <t>＝</t>
    </r>
    <rPh sb="5" eb="8">
      <t>ヘイキンチ</t>
    </rPh>
    <phoneticPr fontId="3"/>
  </si>
  <si>
    <r>
      <rPr>
        <i/>
        <sz val="10"/>
        <rFont val="Cambria"/>
        <family val="1"/>
      </rPr>
      <t>U</t>
    </r>
    <r>
      <rPr>
        <vertAlign val="subscript"/>
        <sz val="10"/>
        <rFont val="Cambria"/>
        <family val="1"/>
      </rPr>
      <t>G</t>
    </r>
    <r>
      <rPr>
        <sz val="10"/>
        <rFont val="ＭＳ Ｐゴシック"/>
        <family val="3"/>
        <charset val="128"/>
      </rPr>
      <t>： 実測ガス流量[m</t>
    </r>
    <r>
      <rPr>
        <vertAlign val="superscript"/>
        <sz val="10"/>
        <rFont val="ＭＳ Ｐゴシック"/>
        <family val="3"/>
        <charset val="128"/>
      </rPr>
      <t>3</t>
    </r>
    <r>
      <rPr>
        <sz val="10"/>
        <rFont val="ＭＳ Ｐゴシック"/>
        <family val="3"/>
        <charset val="128"/>
      </rPr>
      <t xml:space="preserve">] </t>
    </r>
    <phoneticPr fontId="3"/>
  </si>
  <si>
    <r>
      <rPr>
        <i/>
        <sz val="10"/>
        <rFont val="Cambria"/>
        <family val="1"/>
      </rPr>
      <t>J</t>
    </r>
    <r>
      <rPr>
        <vertAlign val="subscript"/>
        <sz val="10"/>
        <rFont val="Cambria"/>
        <family val="1"/>
      </rPr>
      <t>G</t>
    </r>
    <r>
      <rPr>
        <sz val="10"/>
        <rFont val="ＭＳ Ｐゴシック"/>
        <family val="3"/>
        <charset val="128"/>
      </rPr>
      <t>：</t>
    </r>
    <r>
      <rPr>
        <vertAlign val="subscript"/>
        <sz val="10"/>
        <rFont val="ＭＳ Ｐゴシック"/>
        <family val="3"/>
        <charset val="128"/>
      </rPr>
      <t xml:space="preserve"> </t>
    </r>
    <r>
      <rPr>
        <sz val="10"/>
        <rFont val="ＭＳ Ｐゴシック"/>
        <family val="3"/>
        <charset val="128"/>
      </rPr>
      <t>使用ガスの総発熱量[kJ/m</t>
    </r>
    <r>
      <rPr>
        <vertAlign val="superscript"/>
        <sz val="10"/>
        <rFont val="ＭＳ Ｐゴシック"/>
        <family val="3"/>
        <charset val="128"/>
      </rPr>
      <t>3</t>
    </r>
    <r>
      <rPr>
        <sz val="10"/>
        <rFont val="ＭＳ Ｐゴシック"/>
        <family val="3"/>
        <charset val="128"/>
      </rPr>
      <t>N]</t>
    </r>
    <phoneticPr fontId="3"/>
  </si>
  <si>
    <r>
      <rPr>
        <i/>
        <sz val="10"/>
        <rFont val="Cambria"/>
        <family val="1"/>
      </rPr>
      <t>Π</t>
    </r>
    <r>
      <rPr>
        <vertAlign val="subscript"/>
        <sz val="10"/>
        <rFont val="Cambria"/>
        <family val="1"/>
      </rPr>
      <t>r</t>
    </r>
    <r>
      <rPr>
        <sz val="10"/>
        <rFont val="ＭＳ Ｐゴシック"/>
        <family val="3"/>
        <charset val="128"/>
      </rPr>
      <t xml:space="preserve"> ： 測定時の大気圧[kPa]</t>
    </r>
    <phoneticPr fontId="3"/>
  </si>
  <si>
    <r>
      <rPr>
        <i/>
        <sz val="10"/>
        <rFont val="Cambria"/>
        <family val="1"/>
      </rPr>
      <t>Π</t>
    </r>
    <r>
      <rPr>
        <vertAlign val="subscript"/>
        <sz val="10"/>
        <rFont val="Cambria"/>
        <family val="1"/>
      </rPr>
      <t>G</t>
    </r>
    <r>
      <rPr>
        <sz val="10"/>
        <rFont val="ＭＳ Ｐゴシック"/>
        <family val="3"/>
        <charset val="128"/>
      </rPr>
      <t xml:space="preserve"> ： 測定時のガスメータ内のガス圧力[kPa]</t>
    </r>
    <phoneticPr fontId="3"/>
  </si>
  <si>
    <r>
      <rPr>
        <i/>
        <sz val="10"/>
        <color indexed="8"/>
        <rFont val="Cambria"/>
        <family val="1"/>
      </rPr>
      <t>θ</t>
    </r>
    <r>
      <rPr>
        <vertAlign val="subscript"/>
        <sz val="10"/>
        <color indexed="8"/>
        <rFont val="Cambria"/>
        <family val="1"/>
      </rPr>
      <t xml:space="preserve">i </t>
    </r>
    <r>
      <rPr>
        <sz val="10"/>
        <color indexed="8"/>
        <rFont val="ＭＳ Ｐゴシック"/>
        <family val="3"/>
        <charset val="128"/>
      </rPr>
      <t>: 待機状態における調理領域温度[℃]</t>
    </r>
    <phoneticPr fontId="3"/>
  </si>
  <si>
    <r>
      <rPr>
        <i/>
        <sz val="10"/>
        <color indexed="8"/>
        <rFont val="Cambria"/>
        <family val="1"/>
      </rPr>
      <t>θ</t>
    </r>
    <r>
      <rPr>
        <vertAlign val="subscript"/>
        <sz val="10"/>
        <color indexed="8"/>
        <rFont val="Cambria"/>
        <family val="1"/>
      </rPr>
      <t>rH</t>
    </r>
    <r>
      <rPr>
        <sz val="10"/>
        <color indexed="8"/>
        <rFont val="Century"/>
        <family val="1"/>
      </rPr>
      <t xml:space="preserve">: </t>
    </r>
    <r>
      <rPr>
        <sz val="10"/>
        <color indexed="8"/>
        <rFont val="ＭＳ Ｐゴシック"/>
        <family val="3"/>
        <charset val="128"/>
      </rPr>
      <t>待機時の室温</t>
    </r>
    <r>
      <rPr>
        <sz val="10"/>
        <color indexed="8"/>
        <rFont val="Century"/>
        <family val="1"/>
      </rPr>
      <t>[</t>
    </r>
    <r>
      <rPr>
        <sz val="10"/>
        <color indexed="8"/>
        <rFont val="ＭＳ Ｐゴシック"/>
        <family val="3"/>
        <charset val="128"/>
      </rPr>
      <t>℃</t>
    </r>
    <r>
      <rPr>
        <sz val="10"/>
        <color indexed="8"/>
        <rFont val="Century"/>
        <family val="1"/>
      </rPr>
      <t>]</t>
    </r>
    <phoneticPr fontId="3"/>
  </si>
  <si>
    <r>
      <rPr>
        <i/>
        <sz val="10"/>
        <rFont val="Cambria"/>
        <family val="1"/>
      </rPr>
      <t>T</t>
    </r>
    <r>
      <rPr>
        <vertAlign val="subscript"/>
        <sz val="10"/>
        <rFont val="Cambria"/>
        <family val="1"/>
      </rPr>
      <t>iL</t>
    </r>
    <r>
      <rPr>
        <vertAlign val="subscript"/>
        <sz val="10"/>
        <rFont val="Century"/>
        <family val="1"/>
      </rPr>
      <t xml:space="preserve"> </t>
    </r>
    <r>
      <rPr>
        <sz val="10"/>
        <rFont val="ＭＳ Ｐゴシック"/>
        <family val="3"/>
        <charset val="128"/>
      </rPr>
      <t>: 省エネ待機時の消費電力量の測定時間[min]</t>
    </r>
    <phoneticPr fontId="3"/>
  </si>
  <si>
    <r>
      <rPr>
        <i/>
        <sz val="10"/>
        <color indexed="8"/>
        <rFont val="Cambria"/>
        <family val="1"/>
      </rPr>
      <t>θ</t>
    </r>
    <r>
      <rPr>
        <vertAlign val="subscript"/>
        <sz val="10"/>
        <color indexed="8"/>
        <rFont val="Cambria"/>
        <family val="1"/>
      </rPr>
      <t>iL</t>
    </r>
    <r>
      <rPr>
        <vertAlign val="subscript"/>
        <sz val="10"/>
        <color indexed="8"/>
        <rFont val="Century"/>
        <family val="1"/>
      </rPr>
      <t xml:space="preserve"> </t>
    </r>
    <r>
      <rPr>
        <sz val="10"/>
        <color indexed="8"/>
        <rFont val="ＭＳ Ｐゴシック"/>
        <family val="3"/>
        <charset val="128"/>
      </rPr>
      <t xml:space="preserve">: 省エネ待機状態における調理領域温度[℃] </t>
    </r>
    <phoneticPr fontId="3"/>
  </si>
  <si>
    <r>
      <rPr>
        <i/>
        <sz val="10"/>
        <color indexed="8"/>
        <rFont val="Cambria"/>
        <family val="1"/>
      </rPr>
      <t>θ</t>
    </r>
    <r>
      <rPr>
        <vertAlign val="subscript"/>
        <sz val="10"/>
        <color indexed="8"/>
        <rFont val="Cambria"/>
        <family val="1"/>
      </rPr>
      <t>rL</t>
    </r>
    <r>
      <rPr>
        <sz val="10"/>
        <color indexed="8"/>
        <rFont val="ＭＳ Ｐゴシック"/>
        <family val="3"/>
        <charset val="128"/>
      </rPr>
      <t>: 省エネ待機時の室温[℃]</t>
    </r>
    <phoneticPr fontId="3"/>
  </si>
  <si>
    <r>
      <rPr>
        <i/>
        <sz val="11"/>
        <color rgb="FF000000"/>
        <rFont val="Cambria"/>
        <family val="1"/>
      </rPr>
      <t>Q</t>
    </r>
    <r>
      <rPr>
        <vertAlign val="subscript"/>
        <sz val="11"/>
        <color indexed="8"/>
        <rFont val="Cambria"/>
        <family val="1"/>
      </rPr>
      <t>iE</t>
    </r>
    <r>
      <rPr>
        <vertAlign val="subscript"/>
        <sz val="11"/>
        <color indexed="8"/>
        <rFont val="Century"/>
        <family val="1"/>
      </rPr>
      <t xml:space="preserve"> </t>
    </r>
    <r>
      <rPr>
        <sz val="11"/>
        <color indexed="8"/>
        <rFont val="ＭＳ Ｐゴシック"/>
        <family val="3"/>
        <charset val="128"/>
      </rPr>
      <t>: 待機時消費電力量[kWh/h]</t>
    </r>
    <phoneticPr fontId="3"/>
  </si>
  <si>
    <r>
      <rPr>
        <i/>
        <sz val="10"/>
        <rFont val="Cambria"/>
        <family val="1"/>
      </rPr>
      <t>Q</t>
    </r>
    <r>
      <rPr>
        <vertAlign val="subscript"/>
        <sz val="10"/>
        <rFont val="Cambria"/>
        <family val="1"/>
      </rPr>
      <t>dHG</t>
    </r>
    <r>
      <rPr>
        <vertAlign val="subscript"/>
        <sz val="10"/>
        <rFont val="Century"/>
        <family val="1"/>
      </rPr>
      <t xml:space="preserve"> </t>
    </r>
    <r>
      <rPr>
        <sz val="10"/>
        <rFont val="ＭＳ Ｐゴシック"/>
        <family val="3"/>
        <charset val="128"/>
      </rPr>
      <t>: 日あたりガス消費量（時間想定）[kWh/日]</t>
    </r>
    <rPh sb="17" eb="19">
      <t>ジカン</t>
    </rPh>
    <phoneticPr fontId="3"/>
  </si>
  <si>
    <r>
      <rPr>
        <i/>
        <sz val="10"/>
        <rFont val="Cambria"/>
        <family val="1"/>
      </rPr>
      <t>Q</t>
    </r>
    <r>
      <rPr>
        <vertAlign val="subscript"/>
        <sz val="10"/>
        <rFont val="Cambria"/>
        <family val="1"/>
      </rPr>
      <t>dVG</t>
    </r>
    <r>
      <rPr>
        <vertAlign val="subscript"/>
        <sz val="10"/>
        <rFont val="Century"/>
        <family val="1"/>
      </rPr>
      <t xml:space="preserve"> </t>
    </r>
    <r>
      <rPr>
        <sz val="10"/>
        <rFont val="ＭＳ Ｐゴシック"/>
        <family val="3"/>
        <charset val="128"/>
      </rPr>
      <t>: 日あたりガス消費量（量想定）[kWh/日]</t>
    </r>
    <phoneticPr fontId="3"/>
  </si>
  <si>
    <r>
      <rPr>
        <i/>
        <sz val="14"/>
        <rFont val="Cambria"/>
        <family val="1"/>
      </rPr>
      <t>Q</t>
    </r>
    <r>
      <rPr>
        <vertAlign val="subscript"/>
        <sz val="14"/>
        <rFont val="Cambria"/>
        <family val="1"/>
      </rPr>
      <t>dVG</t>
    </r>
    <r>
      <rPr>
        <sz val="12"/>
        <rFont val="Cambria"/>
        <family val="1"/>
      </rPr>
      <t xml:space="preserve"> = </t>
    </r>
    <phoneticPr fontId="3"/>
  </si>
  <si>
    <r>
      <rPr>
        <i/>
        <sz val="10"/>
        <rFont val="Cambria"/>
        <family val="1"/>
      </rPr>
      <t>Q</t>
    </r>
    <r>
      <rPr>
        <vertAlign val="subscript"/>
        <sz val="10"/>
        <rFont val="Cambria"/>
        <family val="1"/>
      </rPr>
      <t>dHE</t>
    </r>
    <r>
      <rPr>
        <vertAlign val="subscript"/>
        <sz val="10"/>
        <rFont val="Century"/>
        <family val="1"/>
      </rPr>
      <t xml:space="preserve"> </t>
    </r>
    <r>
      <rPr>
        <sz val="10"/>
        <rFont val="ＭＳ Ｐゴシック"/>
        <family val="3"/>
        <charset val="128"/>
      </rPr>
      <t>: 日あたり消費電力量（時間想定）[kWh/日]</t>
    </r>
    <rPh sb="17" eb="19">
      <t>ジカン</t>
    </rPh>
    <phoneticPr fontId="3"/>
  </si>
  <si>
    <r>
      <rPr>
        <i/>
        <sz val="10"/>
        <rFont val="Cambria"/>
        <family val="1"/>
      </rPr>
      <t>Q</t>
    </r>
    <r>
      <rPr>
        <vertAlign val="subscript"/>
        <sz val="10"/>
        <rFont val="Cambria"/>
        <family val="1"/>
      </rPr>
      <t>dVE</t>
    </r>
    <r>
      <rPr>
        <vertAlign val="subscript"/>
        <sz val="10"/>
        <rFont val="Century"/>
        <family val="1"/>
      </rPr>
      <t xml:space="preserve"> </t>
    </r>
    <r>
      <rPr>
        <sz val="10"/>
        <rFont val="ＭＳ Ｐゴシック"/>
        <family val="3"/>
        <charset val="128"/>
      </rPr>
      <t>: 日あたり消費電力量（量想定）[kWh/日]</t>
    </r>
    <phoneticPr fontId="3"/>
  </si>
  <si>
    <r>
      <rPr>
        <i/>
        <sz val="14"/>
        <rFont val="Cambria"/>
        <family val="1"/>
      </rPr>
      <t>Q</t>
    </r>
    <r>
      <rPr>
        <vertAlign val="subscript"/>
        <sz val="14"/>
        <rFont val="Cambria"/>
        <family val="1"/>
      </rPr>
      <t>dHE</t>
    </r>
    <r>
      <rPr>
        <sz val="14"/>
        <rFont val="Cambria"/>
        <family val="1"/>
      </rPr>
      <t xml:space="preserve"> = </t>
    </r>
    <phoneticPr fontId="3"/>
  </si>
  <si>
    <r>
      <rPr>
        <i/>
        <sz val="14"/>
        <rFont val="Cambria"/>
        <family val="1"/>
      </rPr>
      <t>Q</t>
    </r>
    <r>
      <rPr>
        <vertAlign val="subscript"/>
        <sz val="14"/>
        <rFont val="Cambria"/>
        <family val="1"/>
      </rPr>
      <t>dVE</t>
    </r>
    <r>
      <rPr>
        <sz val="12"/>
        <rFont val="Cambria"/>
        <family val="1"/>
      </rPr>
      <t xml:space="preserve"> = </t>
    </r>
    <phoneticPr fontId="3"/>
  </si>
  <si>
    <r>
      <rPr>
        <i/>
        <sz val="14"/>
        <rFont val="Cambria"/>
        <family val="1"/>
      </rPr>
      <t>Q</t>
    </r>
    <r>
      <rPr>
        <vertAlign val="subscript"/>
        <sz val="14"/>
        <rFont val="Cambria"/>
        <family val="1"/>
      </rPr>
      <t>iG</t>
    </r>
    <phoneticPr fontId="3"/>
  </si>
  <si>
    <r>
      <rPr>
        <i/>
        <sz val="14"/>
        <rFont val="Cambria"/>
        <family val="1"/>
      </rPr>
      <t>Q</t>
    </r>
    <r>
      <rPr>
        <vertAlign val="subscript"/>
        <sz val="14"/>
        <rFont val="Cambria"/>
        <family val="1"/>
      </rPr>
      <t>iE</t>
    </r>
    <phoneticPr fontId="3"/>
  </si>
  <si>
    <r>
      <rPr>
        <i/>
        <sz val="14"/>
        <rFont val="Cambria"/>
        <family val="1"/>
      </rPr>
      <t>Q</t>
    </r>
    <r>
      <rPr>
        <vertAlign val="subscript"/>
        <sz val="14"/>
        <rFont val="Cambria"/>
        <family val="1"/>
      </rPr>
      <t>iLG</t>
    </r>
    <phoneticPr fontId="3"/>
  </si>
  <si>
    <r>
      <rPr>
        <i/>
        <sz val="14"/>
        <rFont val="Cambria"/>
        <family val="1"/>
      </rPr>
      <t>Q</t>
    </r>
    <r>
      <rPr>
        <vertAlign val="subscript"/>
        <sz val="14"/>
        <rFont val="Cambria"/>
        <family val="1"/>
      </rPr>
      <t>iLE</t>
    </r>
    <phoneticPr fontId="3"/>
  </si>
  <si>
    <t>削除NG</t>
    <rPh sb="0" eb="2">
      <t>サクジョ</t>
    </rPh>
    <phoneticPr fontId="3"/>
  </si>
  <si>
    <r>
      <rPr>
        <i/>
        <sz val="10"/>
        <rFont val="Cambria"/>
        <family val="1"/>
      </rPr>
      <t>θ</t>
    </r>
    <r>
      <rPr>
        <vertAlign val="subscript"/>
        <sz val="10"/>
        <rFont val="Cambria"/>
        <family val="1"/>
      </rPr>
      <t xml:space="preserve">i </t>
    </r>
    <r>
      <rPr>
        <sz val="10"/>
        <rFont val="Cambria"/>
        <family val="1"/>
      </rPr>
      <t>=</t>
    </r>
    <phoneticPr fontId="3"/>
  </si>
  <si>
    <r>
      <rPr>
        <i/>
        <sz val="10"/>
        <rFont val="Cambria"/>
        <family val="1"/>
      </rPr>
      <t>θ</t>
    </r>
    <r>
      <rPr>
        <vertAlign val="subscript"/>
        <sz val="10"/>
        <rFont val="Cambria"/>
        <family val="1"/>
      </rPr>
      <t xml:space="preserve">rH </t>
    </r>
    <r>
      <rPr>
        <sz val="10"/>
        <rFont val="Cambria"/>
        <family val="1"/>
      </rPr>
      <t>=</t>
    </r>
    <phoneticPr fontId="3"/>
  </si>
  <si>
    <r>
      <rPr>
        <i/>
        <sz val="10"/>
        <rFont val="Cambria"/>
        <family val="1"/>
      </rPr>
      <t>T</t>
    </r>
    <r>
      <rPr>
        <vertAlign val="subscript"/>
        <sz val="10"/>
        <rFont val="Cambria"/>
        <family val="1"/>
      </rPr>
      <t xml:space="preserve">iL </t>
    </r>
    <r>
      <rPr>
        <sz val="10"/>
        <rFont val="Cambria"/>
        <family val="1"/>
      </rPr>
      <t>=</t>
    </r>
    <phoneticPr fontId="3"/>
  </si>
  <si>
    <r>
      <rPr>
        <i/>
        <sz val="10"/>
        <rFont val="Cambria"/>
        <family val="1"/>
      </rPr>
      <t>θ</t>
    </r>
    <r>
      <rPr>
        <vertAlign val="subscript"/>
        <sz val="10"/>
        <rFont val="Cambria"/>
        <family val="1"/>
      </rPr>
      <t xml:space="preserve">iL </t>
    </r>
    <r>
      <rPr>
        <sz val="10"/>
        <rFont val="Cambria"/>
        <family val="1"/>
      </rPr>
      <t>=</t>
    </r>
    <phoneticPr fontId="3"/>
  </si>
  <si>
    <r>
      <rPr>
        <i/>
        <sz val="10"/>
        <rFont val="Cambria"/>
        <family val="1"/>
      </rPr>
      <t>θ</t>
    </r>
    <r>
      <rPr>
        <vertAlign val="subscript"/>
        <sz val="10"/>
        <rFont val="Cambria"/>
        <family val="1"/>
      </rPr>
      <t xml:space="preserve">rL </t>
    </r>
    <r>
      <rPr>
        <sz val="10"/>
        <rFont val="Cambria"/>
        <family val="1"/>
      </rPr>
      <t>=</t>
    </r>
    <phoneticPr fontId="3"/>
  </si>
  <si>
    <r>
      <rPr>
        <i/>
        <sz val="10"/>
        <rFont val="Cambria"/>
        <family val="1"/>
      </rPr>
      <t>Q</t>
    </r>
    <r>
      <rPr>
        <vertAlign val="subscript"/>
        <sz val="10"/>
        <rFont val="Cambria"/>
        <family val="1"/>
      </rPr>
      <t>i</t>
    </r>
    <r>
      <rPr>
        <sz val="10"/>
        <rFont val="Cambria"/>
        <family val="1"/>
      </rPr>
      <t xml:space="preserve">E=  </t>
    </r>
    <phoneticPr fontId="3"/>
  </si>
  <si>
    <r>
      <rPr>
        <i/>
        <sz val="14"/>
        <rFont val="Cambria"/>
        <family val="1"/>
      </rPr>
      <t>Q</t>
    </r>
    <r>
      <rPr>
        <vertAlign val="subscript"/>
        <sz val="14"/>
        <rFont val="Cambria"/>
        <family val="1"/>
      </rPr>
      <t>iE</t>
    </r>
    <r>
      <rPr>
        <sz val="14"/>
        <rFont val="Century"/>
        <family val="1"/>
      </rPr>
      <t xml:space="preserve"> </t>
    </r>
    <r>
      <rPr>
        <sz val="10"/>
        <rFont val="ＭＳ Ｐゴシック"/>
        <family val="3"/>
        <charset val="128"/>
      </rPr>
      <t>平均値</t>
    </r>
    <r>
      <rPr>
        <sz val="10"/>
        <rFont val="Century"/>
        <family val="1"/>
      </rPr>
      <t xml:space="preserve"> =</t>
    </r>
    <rPh sb="4" eb="7">
      <t>ヘイキンチ</t>
    </rPh>
    <phoneticPr fontId="3"/>
  </si>
  <si>
    <r>
      <rPr>
        <i/>
        <sz val="14"/>
        <rFont val="Cambria"/>
        <family val="1"/>
      </rPr>
      <t>Q</t>
    </r>
    <r>
      <rPr>
        <vertAlign val="subscript"/>
        <sz val="14"/>
        <rFont val="Cambria"/>
        <family val="1"/>
      </rPr>
      <t>iLE</t>
    </r>
    <r>
      <rPr>
        <vertAlign val="subscript"/>
        <sz val="10"/>
        <rFont val="Century"/>
        <family val="1"/>
      </rPr>
      <t xml:space="preserve"> </t>
    </r>
    <r>
      <rPr>
        <sz val="10"/>
        <rFont val="ＭＳ Ｐゴシック"/>
        <family val="3"/>
        <charset val="128"/>
      </rPr>
      <t>平均値</t>
    </r>
    <r>
      <rPr>
        <sz val="10"/>
        <rFont val="Century"/>
        <family val="1"/>
      </rPr>
      <t xml:space="preserve"> </t>
    </r>
    <r>
      <rPr>
        <sz val="10"/>
        <rFont val="ＭＳ Ｐゴシック"/>
        <family val="3"/>
        <charset val="128"/>
      </rPr>
      <t>＝</t>
    </r>
    <rPh sb="5" eb="8">
      <t>ヘイキンチ</t>
    </rPh>
    <phoneticPr fontId="3"/>
  </si>
  <si>
    <r>
      <rPr>
        <i/>
        <sz val="10"/>
        <rFont val="Cambria"/>
        <family val="1"/>
      </rPr>
      <t>Q</t>
    </r>
    <r>
      <rPr>
        <vertAlign val="subscript"/>
        <sz val="10"/>
        <rFont val="Cambria"/>
        <family val="1"/>
      </rPr>
      <t>iLE</t>
    </r>
    <r>
      <rPr>
        <sz val="10"/>
        <rFont val="Cambria"/>
        <family val="1"/>
      </rPr>
      <t xml:space="preserve"> =  </t>
    </r>
    <phoneticPr fontId="3"/>
  </si>
  <si>
    <r>
      <t>p</t>
    </r>
    <r>
      <rPr>
        <i/>
        <vertAlign val="subscript"/>
        <sz val="14"/>
        <rFont val="Cambria"/>
        <family val="1"/>
      </rPr>
      <t>rG</t>
    </r>
    <phoneticPr fontId="3"/>
  </si>
  <si>
    <r>
      <t>p</t>
    </r>
    <r>
      <rPr>
        <vertAlign val="subscript"/>
        <sz val="14"/>
        <rFont val="Cambria"/>
        <family val="1"/>
      </rPr>
      <t>rE</t>
    </r>
    <phoneticPr fontId="3"/>
  </si>
  <si>
    <r>
      <t>　　　乾式ガス流量計を用いて測定する場合は</t>
    </r>
    <r>
      <rPr>
        <sz val="10"/>
        <rFont val="Cambria"/>
        <family val="1"/>
      </rPr>
      <t xml:space="preserve"> </t>
    </r>
    <r>
      <rPr>
        <i/>
        <sz val="10"/>
        <rFont val="Cambria"/>
        <family val="1"/>
      </rPr>
      <t>Π</t>
    </r>
    <r>
      <rPr>
        <vertAlign val="subscript"/>
        <sz val="10"/>
        <rFont val="Cambria"/>
        <family val="1"/>
      </rPr>
      <t>s</t>
    </r>
    <r>
      <rPr>
        <sz val="10"/>
        <rFont val="Cambria"/>
        <family val="1"/>
      </rPr>
      <t xml:space="preserve"> </t>
    </r>
    <r>
      <rPr>
        <sz val="10"/>
        <rFont val="ＭＳ Ｐゴシック"/>
        <family val="3"/>
        <charset val="128"/>
      </rPr>
      <t xml:space="preserve"> = 0とする。</t>
    </r>
    <phoneticPr fontId="3"/>
  </si>
  <si>
    <r>
      <t>　　　湿式ガス流量計を用いて測定する場合は、</t>
    </r>
    <r>
      <rPr>
        <i/>
        <sz val="10"/>
        <rFont val="Cambria"/>
        <family val="1"/>
      </rPr>
      <t>Π</t>
    </r>
    <r>
      <rPr>
        <vertAlign val="subscript"/>
        <sz val="10"/>
        <rFont val="Cambria"/>
        <family val="1"/>
      </rPr>
      <t>s</t>
    </r>
    <r>
      <rPr>
        <sz val="10"/>
        <rFont val="ＭＳ Ｐゴシック"/>
        <family val="3"/>
        <charset val="128"/>
      </rPr>
      <t xml:space="preserve"> を以下の式から算出する。</t>
    </r>
    <phoneticPr fontId="3"/>
  </si>
  <si>
    <r>
      <t>　　　乾式ガス流量計を用いて測定する場合は</t>
    </r>
    <r>
      <rPr>
        <sz val="10"/>
        <rFont val="Cambria"/>
        <family val="1"/>
      </rPr>
      <t xml:space="preserve"> </t>
    </r>
    <r>
      <rPr>
        <i/>
        <sz val="10"/>
        <rFont val="Cambria"/>
        <family val="1"/>
      </rPr>
      <t>Π</t>
    </r>
    <r>
      <rPr>
        <vertAlign val="subscript"/>
        <sz val="10"/>
        <rFont val="Cambria"/>
        <family val="1"/>
      </rPr>
      <t>s</t>
    </r>
    <r>
      <rPr>
        <sz val="10"/>
        <rFont val="Cambria"/>
        <family val="1"/>
      </rPr>
      <t xml:space="preserve"> </t>
    </r>
    <r>
      <rPr>
        <sz val="10"/>
        <rFont val="ＭＳ Ｐゴシック"/>
        <family val="3"/>
        <charset val="128"/>
      </rPr>
      <t xml:space="preserve"> = 0とする。</t>
    </r>
    <phoneticPr fontId="3"/>
  </si>
  <si>
    <r>
      <t>　　　湿式ガス流量計を用いて測定する場合は、</t>
    </r>
    <r>
      <rPr>
        <i/>
        <sz val="10"/>
        <rFont val="Cambria"/>
        <family val="1"/>
      </rPr>
      <t>Π</t>
    </r>
    <r>
      <rPr>
        <vertAlign val="subscript"/>
        <sz val="10"/>
        <rFont val="Cambria"/>
        <family val="1"/>
      </rPr>
      <t>s</t>
    </r>
    <r>
      <rPr>
        <sz val="10"/>
        <rFont val="ＭＳ Ｐゴシック"/>
        <family val="3"/>
        <charset val="128"/>
      </rPr>
      <t xml:space="preserve"> を以下の式から算出する。</t>
    </r>
    <phoneticPr fontId="3"/>
  </si>
  <si>
    <r>
      <rPr>
        <i/>
        <sz val="10"/>
        <rFont val="Cambria"/>
        <family val="1"/>
      </rPr>
      <t>T</t>
    </r>
    <r>
      <rPr>
        <vertAlign val="subscript"/>
        <sz val="10"/>
        <rFont val="Cambria"/>
        <family val="1"/>
      </rPr>
      <t xml:space="preserve">G </t>
    </r>
    <r>
      <rPr>
        <sz val="10"/>
        <rFont val="Cambria"/>
        <family val="1"/>
      </rPr>
      <t>=</t>
    </r>
    <phoneticPr fontId="3"/>
  </si>
  <si>
    <r>
      <rPr>
        <i/>
        <sz val="10"/>
        <rFont val="Cambria"/>
        <family val="1"/>
      </rPr>
      <t>U</t>
    </r>
    <r>
      <rPr>
        <vertAlign val="subscript"/>
        <sz val="10"/>
        <rFont val="Cambria"/>
        <family val="1"/>
      </rPr>
      <t xml:space="preserve">G </t>
    </r>
    <r>
      <rPr>
        <sz val="10"/>
        <rFont val="Cambria"/>
        <family val="1"/>
      </rPr>
      <t>=</t>
    </r>
    <phoneticPr fontId="3"/>
  </si>
  <si>
    <r>
      <rPr>
        <i/>
        <sz val="10"/>
        <rFont val="Cambria"/>
        <family val="1"/>
      </rPr>
      <t>J</t>
    </r>
    <r>
      <rPr>
        <vertAlign val="subscript"/>
        <sz val="10"/>
        <rFont val="Cambria"/>
        <family val="1"/>
      </rPr>
      <t xml:space="preserve">G </t>
    </r>
    <r>
      <rPr>
        <sz val="10"/>
        <rFont val="Cambria"/>
        <family val="1"/>
      </rPr>
      <t>=</t>
    </r>
    <phoneticPr fontId="3"/>
  </si>
  <si>
    <r>
      <rPr>
        <i/>
        <sz val="10"/>
        <rFont val="Cambria"/>
        <family val="1"/>
      </rPr>
      <t>θ</t>
    </r>
    <r>
      <rPr>
        <vertAlign val="subscript"/>
        <sz val="10"/>
        <rFont val="Cambria"/>
        <family val="1"/>
      </rPr>
      <t xml:space="preserve">G </t>
    </r>
    <r>
      <rPr>
        <sz val="10"/>
        <rFont val="Cambria"/>
        <family val="1"/>
      </rPr>
      <t>=</t>
    </r>
    <phoneticPr fontId="3"/>
  </si>
  <si>
    <r>
      <rPr>
        <i/>
        <sz val="10"/>
        <rFont val="Cambria"/>
        <family val="1"/>
      </rPr>
      <t>Π</t>
    </r>
    <r>
      <rPr>
        <vertAlign val="subscript"/>
        <sz val="10"/>
        <rFont val="Cambria"/>
        <family val="1"/>
      </rPr>
      <t>r</t>
    </r>
    <r>
      <rPr>
        <sz val="10"/>
        <rFont val="Cambria"/>
        <family val="1"/>
      </rPr>
      <t xml:space="preserve"> =</t>
    </r>
    <phoneticPr fontId="3"/>
  </si>
  <si>
    <r>
      <rPr>
        <i/>
        <sz val="10"/>
        <rFont val="Cambria"/>
        <family val="1"/>
      </rPr>
      <t>Π</t>
    </r>
    <r>
      <rPr>
        <vertAlign val="subscript"/>
        <sz val="10"/>
        <rFont val="Cambria"/>
        <family val="1"/>
      </rPr>
      <t xml:space="preserve">G </t>
    </r>
    <r>
      <rPr>
        <sz val="10"/>
        <rFont val="Cambria"/>
        <family val="1"/>
      </rPr>
      <t>=</t>
    </r>
    <phoneticPr fontId="3"/>
  </si>
  <si>
    <r>
      <rPr>
        <i/>
        <sz val="10"/>
        <rFont val="Cambria"/>
        <family val="1"/>
      </rPr>
      <t>Π</t>
    </r>
    <r>
      <rPr>
        <vertAlign val="subscript"/>
        <sz val="10"/>
        <rFont val="Cambria"/>
        <family val="1"/>
      </rPr>
      <t xml:space="preserve">s </t>
    </r>
    <r>
      <rPr>
        <sz val="10"/>
        <rFont val="Cambria"/>
        <family val="1"/>
      </rPr>
      <t>=</t>
    </r>
    <phoneticPr fontId="3"/>
  </si>
  <si>
    <r>
      <rPr>
        <i/>
        <sz val="14"/>
        <rFont val="Cambria"/>
        <family val="1"/>
      </rPr>
      <t>V</t>
    </r>
    <r>
      <rPr>
        <vertAlign val="subscript"/>
        <sz val="14"/>
        <rFont val="Cambria"/>
        <family val="1"/>
      </rPr>
      <t xml:space="preserve">C </t>
    </r>
    <r>
      <rPr>
        <sz val="10"/>
        <rFont val="ＭＳ Ｐゴシック"/>
        <family val="3"/>
        <charset val="128"/>
      </rPr>
      <t>＝</t>
    </r>
    <phoneticPr fontId="3"/>
  </si>
  <si>
    <r>
      <rPr>
        <i/>
        <sz val="10"/>
        <rFont val="Cambria"/>
        <family val="1"/>
      </rPr>
      <t>P</t>
    </r>
    <r>
      <rPr>
        <vertAlign val="subscript"/>
        <sz val="10"/>
        <rFont val="Cambria"/>
        <family val="1"/>
      </rPr>
      <t>CG</t>
    </r>
    <r>
      <rPr>
        <sz val="10"/>
        <rFont val="Cambria"/>
        <family val="1"/>
      </rPr>
      <t xml:space="preserve"> =</t>
    </r>
    <phoneticPr fontId="3"/>
  </si>
  <si>
    <r>
      <rPr>
        <i/>
        <sz val="10"/>
        <rFont val="Cambria"/>
        <family val="1"/>
      </rPr>
      <t>T</t>
    </r>
    <r>
      <rPr>
        <vertAlign val="subscript"/>
        <sz val="10"/>
        <rFont val="Cambria"/>
        <family val="1"/>
      </rPr>
      <t>c</t>
    </r>
    <r>
      <rPr>
        <sz val="10"/>
        <rFont val="Cambria"/>
        <family val="1"/>
      </rPr>
      <t>=</t>
    </r>
    <phoneticPr fontId="3"/>
  </si>
  <si>
    <r>
      <rPr>
        <i/>
        <sz val="10"/>
        <rFont val="Cambria"/>
        <family val="1"/>
      </rPr>
      <t>P</t>
    </r>
    <r>
      <rPr>
        <vertAlign val="subscript"/>
        <sz val="10"/>
        <rFont val="Cambria"/>
        <family val="1"/>
      </rPr>
      <t>CE</t>
    </r>
    <r>
      <rPr>
        <sz val="10"/>
        <rFont val="Cambria"/>
        <family val="1"/>
      </rPr>
      <t xml:space="preserve"> =</t>
    </r>
    <phoneticPr fontId="3"/>
  </si>
  <si>
    <r>
      <rPr>
        <i/>
        <sz val="10"/>
        <rFont val="Cambria"/>
        <family val="1"/>
      </rPr>
      <t>Π</t>
    </r>
    <r>
      <rPr>
        <vertAlign val="subscript"/>
        <sz val="10"/>
        <rFont val="Cambria"/>
        <family val="1"/>
      </rPr>
      <t>s</t>
    </r>
    <r>
      <rPr>
        <sz val="10"/>
        <rFont val="ＭＳ Ｐゴシック"/>
        <family val="3"/>
        <charset val="128"/>
      </rPr>
      <t xml:space="preserve"> ：  温度</t>
    </r>
    <r>
      <rPr>
        <i/>
        <sz val="10"/>
        <rFont val="Century"/>
        <family val="1"/>
      </rPr>
      <t>θ</t>
    </r>
    <r>
      <rPr>
        <vertAlign val="subscript"/>
        <sz val="10"/>
        <rFont val="Century"/>
        <family val="1"/>
      </rPr>
      <t>G</t>
    </r>
    <r>
      <rPr>
        <sz val="10"/>
        <rFont val="ＭＳ Ｐゴシック"/>
        <family val="3"/>
        <charset val="128"/>
      </rPr>
      <t xml:space="preserve"> ℃における飽和水蒸気圧[kPa]</t>
    </r>
    <phoneticPr fontId="3"/>
  </si>
  <si>
    <r>
      <t>（m</t>
    </r>
    <r>
      <rPr>
        <vertAlign val="superscript"/>
        <sz val="9"/>
        <rFont val="ＭＳ Ｐゴシック"/>
        <family val="3"/>
        <charset val="128"/>
      </rPr>
      <t>3</t>
    </r>
    <r>
      <rPr>
        <sz val="9"/>
        <rFont val="ＭＳ Ｐゴシック"/>
        <family val="3"/>
        <charset val="128"/>
      </rPr>
      <t>）</t>
    </r>
    <phoneticPr fontId="3"/>
  </si>
  <si>
    <r>
      <t>：  温度</t>
    </r>
    <r>
      <rPr>
        <i/>
        <sz val="10"/>
        <rFont val="Cambria"/>
        <family val="1"/>
      </rPr>
      <t>θ</t>
    </r>
    <r>
      <rPr>
        <vertAlign val="subscript"/>
        <sz val="10"/>
        <rFont val="Cambria"/>
        <family val="1"/>
      </rPr>
      <t>G</t>
    </r>
    <r>
      <rPr>
        <vertAlign val="subscript"/>
        <sz val="10"/>
        <rFont val="ＭＳ Ｐゴシック"/>
        <family val="3"/>
        <charset val="128"/>
      </rPr>
      <t xml:space="preserve"> </t>
    </r>
    <r>
      <rPr>
        <sz val="10"/>
        <rFont val="ＭＳ Ｐゴシック"/>
        <family val="3"/>
        <charset val="128"/>
      </rPr>
      <t>℃における飽和水蒸気圧[kPa]</t>
    </r>
    <phoneticPr fontId="3"/>
  </si>
  <si>
    <r>
      <t>（m</t>
    </r>
    <r>
      <rPr>
        <vertAlign val="superscript"/>
        <sz val="9"/>
        <rFont val="ＭＳ Ｐゴシック"/>
        <family val="3"/>
        <charset val="128"/>
      </rPr>
      <t>3</t>
    </r>
    <r>
      <rPr>
        <sz val="9"/>
        <rFont val="ＭＳ Ｐゴシック"/>
        <family val="3"/>
        <charset val="128"/>
      </rPr>
      <t>）</t>
    </r>
    <phoneticPr fontId="3"/>
  </si>
  <si>
    <r>
      <rPr>
        <i/>
        <sz val="12"/>
        <rFont val="Cambria"/>
        <family val="1"/>
      </rPr>
      <t>P</t>
    </r>
    <r>
      <rPr>
        <vertAlign val="subscript"/>
        <sz val="12"/>
        <rFont val="Cambria"/>
        <family val="1"/>
      </rPr>
      <t>cG</t>
    </r>
    <r>
      <rPr>
        <sz val="10"/>
        <rFont val="Cambria"/>
        <family val="1"/>
      </rPr>
      <t xml:space="preserve"> = </t>
    </r>
    <phoneticPr fontId="3"/>
  </si>
  <si>
    <r>
      <rPr>
        <i/>
        <sz val="10"/>
        <rFont val="Cambria"/>
        <family val="1"/>
      </rPr>
      <t>P</t>
    </r>
    <r>
      <rPr>
        <vertAlign val="subscript"/>
        <sz val="10"/>
        <rFont val="Cambria"/>
        <family val="1"/>
      </rPr>
      <t>cG</t>
    </r>
    <r>
      <rPr>
        <sz val="11"/>
        <rFont val="ＭＳ Ｐゴシック"/>
        <family val="3"/>
        <charset val="128"/>
      </rPr>
      <t/>
    </r>
    <phoneticPr fontId="3"/>
  </si>
  <si>
    <r>
      <t>（m</t>
    </r>
    <r>
      <rPr>
        <vertAlign val="superscript"/>
        <sz val="9"/>
        <rFont val="ＭＳ Ｐゴシック"/>
        <family val="3"/>
        <charset val="128"/>
      </rPr>
      <t>3</t>
    </r>
    <r>
      <rPr>
        <sz val="9"/>
        <rFont val="ＭＳ Ｐゴシック"/>
        <family val="3"/>
        <charset val="128"/>
      </rPr>
      <t>）</t>
    </r>
    <phoneticPr fontId="3"/>
  </si>
  <si>
    <r>
      <t>： 温度</t>
    </r>
    <r>
      <rPr>
        <i/>
        <sz val="10"/>
        <rFont val="Cambria"/>
        <family val="1"/>
      </rPr>
      <t>θ</t>
    </r>
    <r>
      <rPr>
        <vertAlign val="subscript"/>
        <sz val="10"/>
        <rFont val="Cambria"/>
        <family val="1"/>
      </rPr>
      <t>G</t>
    </r>
    <r>
      <rPr>
        <sz val="10"/>
        <rFont val="Century"/>
        <family val="1"/>
      </rPr>
      <t xml:space="preserve"> </t>
    </r>
    <r>
      <rPr>
        <sz val="10"/>
        <rFont val="ＭＳ Ｐゴシック"/>
        <family val="3"/>
        <charset val="128"/>
      </rPr>
      <t>℃における飽和水蒸気圧[kPa]</t>
    </r>
    <phoneticPr fontId="3"/>
  </si>
  <si>
    <r>
      <rPr>
        <sz val="10"/>
        <rFont val="Cambria"/>
        <family val="1"/>
      </rPr>
      <t xml:space="preserve"> </t>
    </r>
    <r>
      <rPr>
        <sz val="10"/>
        <rFont val="ＭＳ Ｐゴシック"/>
        <family val="3"/>
        <charset val="128"/>
      </rPr>
      <t>※</t>
    </r>
    <r>
      <rPr>
        <i/>
        <sz val="10"/>
        <rFont val="Cambria"/>
        <family val="1"/>
      </rPr>
      <t>U</t>
    </r>
    <r>
      <rPr>
        <vertAlign val="subscript"/>
        <sz val="10"/>
        <rFont val="Cambria"/>
        <family val="1"/>
      </rPr>
      <t xml:space="preserve">G </t>
    </r>
    <r>
      <rPr>
        <sz val="10"/>
        <rFont val="ＭＳ Ｐゴシック"/>
        <family val="3"/>
        <charset val="128"/>
      </rPr>
      <t>：</t>
    </r>
    <r>
      <rPr>
        <sz val="10"/>
        <rFont val="Cambria"/>
        <family val="1"/>
      </rPr>
      <t xml:space="preserve"> </t>
    </r>
    <r>
      <rPr>
        <sz val="10"/>
        <rFont val="ＭＳ Ｐゴシック"/>
        <family val="3"/>
        <charset val="128"/>
      </rPr>
      <t>2回目の食材の投入開始から、5 回目の食材の投入開始直前までの 実測ガス流量[m</t>
    </r>
    <r>
      <rPr>
        <vertAlign val="superscript"/>
        <sz val="10"/>
        <rFont val="ＭＳ Ｐゴシック"/>
        <family val="3"/>
        <charset val="128"/>
      </rPr>
      <t>3</t>
    </r>
    <r>
      <rPr>
        <sz val="10"/>
        <rFont val="ＭＳ Ｐゴシック"/>
        <family val="3"/>
        <charset val="128"/>
      </rPr>
      <t xml:space="preserve">] </t>
    </r>
    <phoneticPr fontId="3"/>
  </si>
  <si>
    <r>
      <rPr>
        <i/>
        <sz val="10"/>
        <rFont val="Cambria"/>
        <family val="1"/>
      </rPr>
      <t>P</t>
    </r>
    <r>
      <rPr>
        <vertAlign val="subscript"/>
        <sz val="10"/>
        <rFont val="Cambria"/>
        <family val="1"/>
      </rPr>
      <t>cE</t>
    </r>
    <r>
      <rPr>
        <vertAlign val="subscript"/>
        <sz val="10"/>
        <rFont val="Century"/>
        <family val="1"/>
      </rPr>
      <t/>
    </r>
    <phoneticPr fontId="3"/>
  </si>
  <si>
    <r>
      <rPr>
        <i/>
        <sz val="10"/>
        <rFont val="Cambria"/>
        <family val="1"/>
      </rPr>
      <t>θ</t>
    </r>
    <r>
      <rPr>
        <vertAlign val="subscript"/>
        <sz val="10"/>
        <rFont val="Cambria"/>
        <family val="1"/>
      </rPr>
      <t>G</t>
    </r>
    <r>
      <rPr>
        <sz val="10"/>
        <rFont val="ＭＳ Ｐゴシック"/>
        <family val="3"/>
        <charset val="128"/>
      </rPr>
      <t>：</t>
    </r>
    <r>
      <rPr>
        <sz val="10"/>
        <rFont val="Century"/>
        <family val="1"/>
      </rPr>
      <t xml:space="preserve"> </t>
    </r>
    <r>
      <rPr>
        <sz val="10"/>
        <rFont val="ＭＳ Ｐゴシック"/>
        <family val="3"/>
        <charset val="128"/>
      </rPr>
      <t>測定時のガスメータ内のガス温度[℃]</t>
    </r>
    <phoneticPr fontId="3"/>
  </si>
  <si>
    <r>
      <rPr>
        <i/>
        <sz val="10"/>
        <rFont val="Cambria"/>
        <family val="1"/>
      </rPr>
      <t>θ</t>
    </r>
    <r>
      <rPr>
        <vertAlign val="subscript"/>
        <sz val="10"/>
        <rFont val="Cambria"/>
        <family val="1"/>
      </rPr>
      <t>G</t>
    </r>
    <r>
      <rPr>
        <sz val="10"/>
        <rFont val="ＭＳ Ｐゴシック"/>
        <family val="3"/>
        <charset val="128"/>
      </rPr>
      <t>：</t>
    </r>
    <r>
      <rPr>
        <sz val="10"/>
        <rFont val="Century"/>
        <family val="1"/>
      </rPr>
      <t xml:space="preserve"> </t>
    </r>
    <r>
      <rPr>
        <sz val="10"/>
        <rFont val="ＭＳ Ｐゴシック"/>
        <family val="3"/>
        <charset val="128"/>
      </rPr>
      <t>測定時のガスメータ内のガス温度[℃]</t>
    </r>
    <phoneticPr fontId="3"/>
  </si>
  <si>
    <r>
      <rPr>
        <i/>
        <sz val="10"/>
        <rFont val="Cambria"/>
        <family val="1"/>
      </rPr>
      <t>Π</t>
    </r>
    <r>
      <rPr>
        <vertAlign val="subscript"/>
        <sz val="10"/>
        <rFont val="Cambria"/>
        <family val="1"/>
      </rPr>
      <t>s</t>
    </r>
    <r>
      <rPr>
        <sz val="10"/>
        <rFont val="ＭＳ Ｐゴシック"/>
        <family val="3"/>
        <charset val="128"/>
      </rPr>
      <t xml:space="preserve"> ：  温度</t>
    </r>
    <r>
      <rPr>
        <i/>
        <sz val="10"/>
        <rFont val="Cambria"/>
        <family val="1"/>
      </rPr>
      <t>θ</t>
    </r>
    <r>
      <rPr>
        <vertAlign val="subscript"/>
        <sz val="10"/>
        <rFont val="Cambria"/>
        <family val="1"/>
      </rPr>
      <t>G</t>
    </r>
    <r>
      <rPr>
        <sz val="10"/>
        <rFont val="ＭＳ Ｐゴシック"/>
        <family val="3"/>
        <charset val="128"/>
      </rPr>
      <t xml:space="preserve"> ℃における飽和水蒸気圧[kPa]</t>
    </r>
    <phoneticPr fontId="3"/>
  </si>
  <si>
    <t>(小数点以下3位)</t>
    <rPh sb="1" eb="4">
      <t>ショウスウテン</t>
    </rPh>
    <rPh sb="4" eb="6">
      <t>イカ</t>
    </rPh>
    <rPh sb="7" eb="8">
      <t>イ</t>
    </rPh>
    <phoneticPr fontId="3"/>
  </si>
  <si>
    <t>（小数点以下1位）</t>
    <phoneticPr fontId="3"/>
  </si>
  <si>
    <r>
      <rPr>
        <i/>
        <sz val="11"/>
        <color rgb="FF000000"/>
        <rFont val="Cambria"/>
        <family val="1"/>
      </rPr>
      <t>Q</t>
    </r>
    <r>
      <rPr>
        <vertAlign val="subscript"/>
        <sz val="11"/>
        <color indexed="8"/>
        <rFont val="Cambria"/>
        <family val="1"/>
      </rPr>
      <t>iLE</t>
    </r>
    <r>
      <rPr>
        <vertAlign val="subscript"/>
        <sz val="11"/>
        <color indexed="8"/>
        <rFont val="Century"/>
        <family val="1"/>
      </rPr>
      <t xml:space="preserve"> </t>
    </r>
    <r>
      <rPr>
        <sz val="11"/>
        <color indexed="8"/>
        <rFont val="ＭＳ Ｐゴシック"/>
        <family val="3"/>
        <charset val="128"/>
      </rPr>
      <t>: 省エネ待機時消費電力量[kWh/h]</t>
    </r>
    <phoneticPr fontId="3"/>
  </si>
  <si>
    <t>冷蔵ハンバーグ
150ｇ/個</t>
    <phoneticPr fontId="3"/>
  </si>
  <si>
    <t>： 試験機器の最大消費電力と定格消費電力の差</t>
    <phoneticPr fontId="3"/>
  </si>
  <si>
    <r>
      <rPr>
        <i/>
        <sz val="11"/>
        <rFont val="Cambria"/>
        <family val="1"/>
      </rPr>
      <t>Q</t>
    </r>
    <r>
      <rPr>
        <vertAlign val="subscript"/>
        <sz val="11"/>
        <rFont val="Cambria"/>
        <family val="1"/>
      </rPr>
      <t>iG</t>
    </r>
    <phoneticPr fontId="3"/>
  </si>
  <si>
    <r>
      <rPr>
        <i/>
        <sz val="11"/>
        <rFont val="Cambria"/>
        <family val="1"/>
      </rPr>
      <t>Q</t>
    </r>
    <r>
      <rPr>
        <vertAlign val="subscript"/>
        <sz val="11"/>
        <rFont val="Cambria"/>
        <family val="1"/>
      </rPr>
      <t>iLG</t>
    </r>
    <phoneticPr fontId="3"/>
  </si>
  <si>
    <t>　　　標準値は冷蔵ハンバーグ200 個/日</t>
    <phoneticPr fontId="3"/>
  </si>
  <si>
    <r>
      <t>　試験機器の最大ガス消費量と定格エネルギー消費量（ガス）の差</t>
    </r>
    <r>
      <rPr>
        <i/>
        <sz val="10"/>
        <rFont val="Cambria"/>
        <family val="1"/>
      </rPr>
      <t>ε</t>
    </r>
    <r>
      <rPr>
        <vertAlign val="subscript"/>
        <sz val="10"/>
        <rFont val="Cambria"/>
        <family val="1"/>
      </rPr>
      <t>p</t>
    </r>
    <r>
      <rPr>
        <sz val="10"/>
        <rFont val="ＭＳ Ｐゴシック"/>
        <family val="3"/>
        <charset val="128"/>
      </rPr>
      <t>[%] がガス消費量の許容差に適合するように、定格エネルギー消費量（ガス）</t>
    </r>
    <r>
      <rPr>
        <i/>
        <sz val="10"/>
        <rFont val="Cambria"/>
        <family val="1"/>
      </rPr>
      <t>p</t>
    </r>
    <r>
      <rPr>
        <vertAlign val="subscript"/>
        <sz val="10"/>
        <rFont val="Cambria"/>
        <family val="1"/>
      </rPr>
      <t>rG</t>
    </r>
    <r>
      <rPr>
        <sz val="10"/>
        <rFont val="ＭＳ Ｐゴシック"/>
        <family val="3"/>
        <charset val="128"/>
      </rPr>
      <t>[kW] を定める。</t>
    </r>
    <rPh sb="10" eb="13">
      <t>ショウヒリョウ</t>
    </rPh>
    <rPh sb="23" eb="24">
      <t>リョウ</t>
    </rPh>
    <rPh sb="41" eb="42">
      <t>リョウ</t>
    </rPh>
    <rPh sb="64" eb="65">
      <t>リョウ</t>
    </rPh>
    <phoneticPr fontId="3"/>
  </si>
  <si>
    <t>　試験機器を室温になじませた後、最大入力で加熱を始め、ガス消費量が一定になった時の値を</t>
    <phoneticPr fontId="3"/>
  </si>
  <si>
    <r>
      <t>試験機器の最大ガス消費量</t>
    </r>
    <r>
      <rPr>
        <i/>
        <sz val="10"/>
        <rFont val="Cambria"/>
        <family val="1"/>
      </rPr>
      <t>p</t>
    </r>
    <r>
      <rPr>
        <vertAlign val="subscript"/>
        <sz val="10"/>
        <rFont val="Cambria"/>
        <family val="1"/>
      </rPr>
      <t>xG</t>
    </r>
    <r>
      <rPr>
        <sz val="10"/>
        <rFont val="ＭＳ Ｐゴシック"/>
        <family val="3"/>
        <charset val="128"/>
        <scheme val="major"/>
      </rPr>
      <t xml:space="preserve"> [kW] とする。</t>
    </r>
    <phoneticPr fontId="3"/>
  </si>
  <si>
    <t>ガス消費量の許容差</t>
    <rPh sb="2" eb="4">
      <t>ショウヒ</t>
    </rPh>
    <rPh sb="4" eb="5">
      <t>リョウ</t>
    </rPh>
    <rPh sb="6" eb="8">
      <t>キョヨウ</t>
    </rPh>
    <rPh sb="8" eb="9">
      <t>サ</t>
    </rPh>
    <phoneticPr fontId="3"/>
  </si>
  <si>
    <r>
      <t xml:space="preserve">　試験機器を室温になじませた後、最大入力で加熱を始め、消費電力が一定になった時の値を試験機器の最大消費電力 </t>
    </r>
    <r>
      <rPr>
        <i/>
        <sz val="10"/>
        <rFont val="Cambria"/>
        <family val="1"/>
      </rPr>
      <t>p</t>
    </r>
    <r>
      <rPr>
        <vertAlign val="subscript"/>
        <sz val="10"/>
        <rFont val="Cambria"/>
        <family val="1"/>
      </rPr>
      <t>xE</t>
    </r>
    <r>
      <rPr>
        <sz val="10"/>
        <rFont val="ＭＳ Ｐゴシック"/>
        <family val="3"/>
        <charset val="128"/>
      </rPr>
      <t xml:space="preserve"> [kW] とする。ただし、回路の切換えまたは発熱体の特性により、消費電力が段階的またはゆるやかに変化する場合には、その最大値とする。</t>
    </r>
    <phoneticPr fontId="3"/>
  </si>
  <si>
    <t>　許容差±10%</t>
    <rPh sb="1" eb="3">
      <t>キョヨウ</t>
    </rPh>
    <rPh sb="3" eb="4">
      <t>サ</t>
    </rPh>
    <phoneticPr fontId="3"/>
  </si>
  <si>
    <t>規定なし</t>
    <rPh sb="0" eb="2">
      <t>キテイ</t>
    </rPh>
    <phoneticPr fontId="3"/>
  </si>
  <si>
    <r>
      <rPr>
        <i/>
        <sz val="10"/>
        <rFont val="Cambria"/>
        <family val="1"/>
      </rPr>
      <t>U</t>
    </r>
    <r>
      <rPr>
        <vertAlign val="subscript"/>
        <sz val="10"/>
        <rFont val="Cambria"/>
        <family val="1"/>
      </rPr>
      <t xml:space="preserve">G </t>
    </r>
    <r>
      <rPr>
        <sz val="10"/>
        <rFont val="Cambria"/>
        <family val="1"/>
      </rPr>
      <t>=</t>
    </r>
    <phoneticPr fontId="3"/>
  </si>
  <si>
    <r>
      <t>V</t>
    </r>
    <r>
      <rPr>
        <vertAlign val="subscript"/>
        <sz val="10"/>
        <rFont val="Cambria"/>
        <family val="1"/>
      </rPr>
      <t>m</t>
    </r>
    <r>
      <rPr>
        <sz val="10"/>
        <rFont val="ＭＳ Ｐ明朝"/>
        <family val="1"/>
        <charset val="128"/>
      </rPr>
      <t>　＝</t>
    </r>
    <phoneticPr fontId="3"/>
  </si>
  <si>
    <r>
      <t>T</t>
    </r>
    <r>
      <rPr>
        <vertAlign val="subscript"/>
        <sz val="10"/>
        <rFont val="Cambria"/>
        <family val="1"/>
      </rPr>
      <t>c</t>
    </r>
    <r>
      <rPr>
        <sz val="10"/>
        <rFont val="ＭＳ Ｐ明朝"/>
        <family val="1"/>
        <charset val="128"/>
      </rPr>
      <t>　＝</t>
    </r>
    <phoneticPr fontId="3"/>
  </si>
  <si>
    <t>【ガス】</t>
    <phoneticPr fontId="3"/>
  </si>
  <si>
    <r>
      <t>(℃) ≦</t>
    </r>
    <r>
      <rPr>
        <i/>
        <sz val="10"/>
        <rFont val="Cambria"/>
        <family val="1"/>
      </rPr>
      <t>θ</t>
    </r>
    <r>
      <rPr>
        <vertAlign val="subscript"/>
        <sz val="10"/>
        <rFont val="Cambria"/>
        <family val="1"/>
      </rPr>
      <t>a</t>
    </r>
    <r>
      <rPr>
        <sz val="10"/>
        <rFont val="ＭＳ Ｐゴシック"/>
        <family val="3"/>
        <charset val="128"/>
      </rPr>
      <t>≦</t>
    </r>
    <phoneticPr fontId="3"/>
  </si>
  <si>
    <r>
      <rPr>
        <i/>
        <sz val="14"/>
        <rFont val="Cambria"/>
        <family val="1"/>
      </rPr>
      <t>I</t>
    </r>
    <r>
      <rPr>
        <vertAlign val="subscript"/>
        <sz val="14"/>
        <rFont val="Cambria"/>
        <family val="1"/>
      </rPr>
      <t>s</t>
    </r>
    <r>
      <rPr>
        <sz val="10"/>
        <rFont val="Cambria"/>
        <family val="1"/>
      </rPr>
      <t xml:space="preserve"> = </t>
    </r>
    <phoneticPr fontId="3"/>
  </si>
  <si>
    <t>[流量計の選択]</t>
    <rPh sb="1" eb="4">
      <t>リュウリョウケイ</t>
    </rPh>
    <rPh sb="5" eb="7">
      <t>センタク</t>
    </rPh>
    <phoneticPr fontId="3"/>
  </si>
  <si>
    <t>※ガスおよび電気など複数のエネルギー源を消費する試験機器のエネルギー消費量は、</t>
    <phoneticPr fontId="3"/>
  </si>
  <si>
    <t>⇒</t>
    <phoneticPr fontId="3"/>
  </si>
  <si>
    <t>⇒</t>
    <phoneticPr fontId="3"/>
  </si>
  <si>
    <r>
      <rPr>
        <vertAlign val="subscript"/>
        <sz val="10"/>
        <color indexed="8"/>
        <rFont val="Century"/>
        <family val="1"/>
      </rPr>
      <t xml:space="preserve"> </t>
    </r>
    <r>
      <rPr>
        <sz val="10"/>
        <color indexed="8"/>
        <rFont val="ＭＳ Ｐゴシック"/>
        <family val="3"/>
        <charset val="128"/>
      </rPr>
      <t>: 待機時ガス消費量[kWh/h]</t>
    </r>
    <phoneticPr fontId="3"/>
  </si>
  <si>
    <t>: 省エネ待機時ガス消費量 [kWh/h]</t>
    <phoneticPr fontId="3"/>
  </si>
  <si>
    <t>： 試験機器の最大ガス消費量と定格エネルギー消費量（ガス）の差</t>
    <phoneticPr fontId="3"/>
  </si>
  <si>
    <t>性能測定結果</t>
    <rPh sb="0" eb="2">
      <t>セイノウ</t>
    </rPh>
    <rPh sb="2" eb="4">
      <t>ソクテイ</t>
    </rPh>
    <rPh sb="4" eb="5">
      <t>ケツ</t>
    </rPh>
    <rPh sb="5" eb="6">
      <t>カ</t>
    </rPh>
    <phoneticPr fontId="3"/>
  </si>
  <si>
    <r>
      <rPr>
        <i/>
        <sz val="10"/>
        <rFont val="Cambria"/>
        <family val="1"/>
      </rPr>
      <t>P</t>
    </r>
    <r>
      <rPr>
        <vertAlign val="subscript"/>
        <sz val="10"/>
        <rFont val="Cambria"/>
        <family val="1"/>
      </rPr>
      <t xml:space="preserve">iG </t>
    </r>
    <r>
      <rPr>
        <sz val="10"/>
        <rFont val="Cambria"/>
        <family val="1"/>
      </rPr>
      <t xml:space="preserve">=  </t>
    </r>
    <phoneticPr fontId="3"/>
  </si>
  <si>
    <r>
      <rPr>
        <i/>
        <sz val="10"/>
        <rFont val="Cambria"/>
        <family val="1"/>
      </rPr>
      <t>P</t>
    </r>
    <r>
      <rPr>
        <vertAlign val="subscript"/>
        <sz val="10"/>
        <rFont val="Cambria"/>
        <family val="1"/>
      </rPr>
      <t>iG</t>
    </r>
    <phoneticPr fontId="3"/>
  </si>
  <si>
    <r>
      <rPr>
        <i/>
        <sz val="10"/>
        <rFont val="Cambria"/>
        <family val="1"/>
      </rPr>
      <t>T</t>
    </r>
    <r>
      <rPr>
        <vertAlign val="subscript"/>
        <sz val="10"/>
        <rFont val="Cambria"/>
        <family val="1"/>
      </rPr>
      <t>i</t>
    </r>
    <r>
      <rPr>
        <vertAlign val="subscript"/>
        <sz val="10"/>
        <rFont val="Century"/>
        <family val="1"/>
      </rPr>
      <t xml:space="preserve"> </t>
    </r>
    <r>
      <rPr>
        <sz val="10"/>
        <rFont val="ＭＳ Ｐゴシック"/>
        <family val="3"/>
        <charset val="128"/>
      </rPr>
      <t>: 待機時の消費電力量の測定時間[min]</t>
    </r>
    <phoneticPr fontId="3"/>
  </si>
  <si>
    <r>
      <rPr>
        <i/>
        <sz val="10"/>
        <rFont val="Cambria"/>
        <family val="1"/>
      </rPr>
      <t>T</t>
    </r>
    <r>
      <rPr>
        <vertAlign val="subscript"/>
        <sz val="10"/>
        <rFont val="Cambria"/>
        <family val="1"/>
      </rPr>
      <t xml:space="preserve">i </t>
    </r>
    <r>
      <rPr>
        <sz val="10"/>
        <rFont val="Cambria"/>
        <family val="1"/>
      </rPr>
      <t>=</t>
    </r>
    <phoneticPr fontId="3"/>
  </si>
  <si>
    <r>
      <rPr>
        <i/>
        <sz val="10"/>
        <rFont val="Cambria"/>
        <family val="1"/>
      </rPr>
      <t>P</t>
    </r>
    <r>
      <rPr>
        <vertAlign val="subscript"/>
        <sz val="10"/>
        <rFont val="Cambria"/>
        <family val="1"/>
      </rPr>
      <t xml:space="preserve">iE </t>
    </r>
    <r>
      <rPr>
        <sz val="10"/>
        <rFont val="Cambria"/>
        <family val="1"/>
      </rPr>
      <t xml:space="preserve">=  </t>
    </r>
    <phoneticPr fontId="3"/>
  </si>
  <si>
    <r>
      <rPr>
        <i/>
        <sz val="10"/>
        <color rgb="FF000000"/>
        <rFont val="Cambria"/>
        <family val="1"/>
      </rPr>
      <t>P</t>
    </r>
    <r>
      <rPr>
        <vertAlign val="subscript"/>
        <sz val="10"/>
        <color indexed="8"/>
        <rFont val="Cambria"/>
        <family val="1"/>
      </rPr>
      <t>iE</t>
    </r>
    <r>
      <rPr>
        <vertAlign val="subscript"/>
        <sz val="10"/>
        <color indexed="8"/>
        <rFont val="Century"/>
        <family val="1"/>
      </rPr>
      <t xml:space="preserve"> </t>
    </r>
    <r>
      <rPr>
        <sz val="10"/>
        <color indexed="8"/>
        <rFont val="ＭＳ Ｐゴシック"/>
        <family val="3"/>
        <charset val="128"/>
      </rPr>
      <t>: 待機時の消費電力量[kWh]</t>
    </r>
    <phoneticPr fontId="3"/>
  </si>
  <si>
    <r>
      <rPr>
        <i/>
        <sz val="10"/>
        <rFont val="Cambria"/>
        <family val="1"/>
      </rPr>
      <t>P</t>
    </r>
    <r>
      <rPr>
        <vertAlign val="subscript"/>
        <sz val="10"/>
        <rFont val="Cambria"/>
        <family val="1"/>
      </rPr>
      <t>iLG</t>
    </r>
    <r>
      <rPr>
        <sz val="10"/>
        <rFont val="Cambria"/>
        <family val="1"/>
      </rPr>
      <t xml:space="preserve"> =  </t>
    </r>
    <phoneticPr fontId="3"/>
  </si>
  <si>
    <r>
      <rPr>
        <i/>
        <sz val="10"/>
        <color rgb="FF000000"/>
        <rFont val="Cambria"/>
        <family val="1"/>
      </rPr>
      <t>P</t>
    </r>
    <r>
      <rPr>
        <vertAlign val="subscript"/>
        <sz val="10"/>
        <color indexed="8"/>
        <rFont val="Cambria"/>
        <family val="1"/>
      </rPr>
      <t>iLE</t>
    </r>
    <r>
      <rPr>
        <vertAlign val="subscript"/>
        <sz val="10"/>
        <color indexed="8"/>
        <rFont val="Century"/>
        <family val="1"/>
      </rPr>
      <t xml:space="preserve"> </t>
    </r>
    <r>
      <rPr>
        <sz val="10"/>
        <color indexed="8"/>
        <rFont val="ＭＳ Ｐゴシック"/>
        <family val="3"/>
        <charset val="128"/>
      </rPr>
      <t xml:space="preserve">: 省エネ待機時の消費電力量[kWh] </t>
    </r>
    <phoneticPr fontId="3"/>
  </si>
  <si>
    <r>
      <rPr>
        <i/>
        <sz val="10"/>
        <rFont val="Cambria"/>
        <family val="1"/>
      </rPr>
      <t>P</t>
    </r>
    <r>
      <rPr>
        <vertAlign val="subscript"/>
        <sz val="10"/>
        <rFont val="Cambria"/>
        <family val="1"/>
      </rPr>
      <t>iLE</t>
    </r>
    <r>
      <rPr>
        <sz val="10"/>
        <rFont val="Cambria"/>
        <family val="1"/>
      </rPr>
      <t xml:space="preserve"> =  </t>
    </r>
    <phoneticPr fontId="3"/>
  </si>
  <si>
    <t>■待機状態は、調理領域温度が180 ℃近辺で維持されている状態とする。</t>
    <rPh sb="1" eb="3">
      <t>タイキ</t>
    </rPh>
    <phoneticPr fontId="3"/>
  </si>
  <si>
    <t>■省エネ待機状態は、調理領域温度が160 ℃近辺で維持されている状態とする。</t>
    <phoneticPr fontId="3"/>
  </si>
  <si>
    <t>■省エネ待機状態は、調理領域温度が160 ℃近辺で維持されている状態とする。</t>
    <phoneticPr fontId="3"/>
  </si>
  <si>
    <r>
      <t>　省エネ待機時のガス消費量</t>
    </r>
    <r>
      <rPr>
        <sz val="10"/>
        <rFont val="ＭＳ Ｐゴシック"/>
        <family val="3"/>
        <charset val="128"/>
      </rPr>
      <t xml:space="preserve"> </t>
    </r>
    <r>
      <rPr>
        <i/>
        <sz val="10"/>
        <rFont val="Cambria"/>
        <family val="1"/>
      </rPr>
      <t>p</t>
    </r>
    <r>
      <rPr>
        <vertAlign val="subscript"/>
        <sz val="10"/>
        <rFont val="Cambria"/>
        <family val="1"/>
      </rPr>
      <t>iLG</t>
    </r>
    <r>
      <rPr>
        <sz val="10"/>
        <rFont val="Cambria"/>
        <family val="1"/>
      </rPr>
      <t xml:space="preserve"> </t>
    </r>
    <r>
      <rPr>
        <sz val="10"/>
        <rFont val="ＭＳ Ｐゴシック"/>
        <family val="3"/>
        <charset val="128"/>
      </rPr>
      <t>[kWｈ] は、次式にて算出する。</t>
    </r>
    <rPh sb="1" eb="2">
      <t>ショウ</t>
    </rPh>
    <rPh sb="4" eb="6">
      <t>タイキ</t>
    </rPh>
    <rPh sb="6" eb="7">
      <t>ジ</t>
    </rPh>
    <rPh sb="27" eb="29">
      <t>ジシキ</t>
    </rPh>
    <rPh sb="31" eb="33">
      <t>サンシュツ</t>
    </rPh>
    <phoneticPr fontId="3"/>
  </si>
  <si>
    <t>（許容差 10%）</t>
    <rPh sb="1" eb="4">
      <t>キョヨウサ</t>
    </rPh>
    <phoneticPr fontId="3"/>
  </si>
  <si>
    <r>
      <rPr>
        <i/>
        <sz val="14"/>
        <rFont val="Cambria"/>
        <family val="1"/>
      </rPr>
      <t>p</t>
    </r>
    <r>
      <rPr>
        <vertAlign val="subscript"/>
        <sz val="14"/>
        <rFont val="Cambria"/>
        <family val="1"/>
      </rPr>
      <t>rE</t>
    </r>
    <r>
      <rPr>
        <sz val="14"/>
        <rFont val="Cambria"/>
        <family val="1"/>
      </rPr>
      <t xml:space="preserve"> </t>
    </r>
    <r>
      <rPr>
        <sz val="10"/>
        <rFont val="Cambria"/>
        <family val="1"/>
      </rPr>
      <t xml:space="preserve">=  </t>
    </r>
    <phoneticPr fontId="3"/>
  </si>
  <si>
    <r>
      <rPr>
        <i/>
        <sz val="14"/>
        <rFont val="Cambria"/>
        <family val="1"/>
      </rPr>
      <t>p</t>
    </r>
    <r>
      <rPr>
        <vertAlign val="subscript"/>
        <sz val="14"/>
        <rFont val="Cambria"/>
        <family val="1"/>
      </rPr>
      <t>rG</t>
    </r>
    <r>
      <rPr>
        <sz val="14"/>
        <rFont val="Cambria"/>
        <family val="1"/>
      </rPr>
      <t xml:space="preserve"> </t>
    </r>
    <r>
      <rPr>
        <sz val="10"/>
        <rFont val="Cambria"/>
        <family val="1"/>
      </rPr>
      <t xml:space="preserve">=  </t>
    </r>
    <phoneticPr fontId="3"/>
  </si>
  <si>
    <r>
      <rPr>
        <i/>
        <sz val="14"/>
        <rFont val="Cambria"/>
        <family val="1"/>
      </rPr>
      <t>Q</t>
    </r>
    <r>
      <rPr>
        <vertAlign val="subscript"/>
        <sz val="14"/>
        <rFont val="Cambria"/>
        <family val="1"/>
      </rPr>
      <t>cG</t>
    </r>
    <r>
      <rPr>
        <vertAlign val="subscript"/>
        <sz val="11"/>
        <rFont val="Cambria"/>
        <family val="1"/>
      </rPr>
      <t xml:space="preserve"> </t>
    </r>
    <r>
      <rPr>
        <sz val="11"/>
        <rFont val="ＭＳ Ｐゴシック"/>
        <family val="3"/>
        <charset val="128"/>
      </rPr>
      <t>＝</t>
    </r>
    <phoneticPr fontId="3"/>
  </si>
  <si>
    <r>
      <rPr>
        <i/>
        <sz val="14"/>
        <rFont val="Cambria"/>
        <family val="1"/>
      </rPr>
      <t>Q</t>
    </r>
    <r>
      <rPr>
        <vertAlign val="subscript"/>
        <sz val="14"/>
        <rFont val="Cambria"/>
        <family val="1"/>
      </rPr>
      <t>cE</t>
    </r>
    <r>
      <rPr>
        <vertAlign val="subscript"/>
        <sz val="11"/>
        <rFont val="Cambria"/>
        <family val="1"/>
      </rPr>
      <t xml:space="preserve"> </t>
    </r>
    <r>
      <rPr>
        <sz val="11"/>
        <rFont val="ＭＳ Ｐゴシック"/>
        <family val="3"/>
        <charset val="128"/>
      </rPr>
      <t>＝</t>
    </r>
    <phoneticPr fontId="3"/>
  </si>
  <si>
    <r>
      <rPr>
        <i/>
        <sz val="14"/>
        <rFont val="Cambria"/>
        <family val="1"/>
      </rPr>
      <t>Q</t>
    </r>
    <r>
      <rPr>
        <vertAlign val="subscript"/>
        <sz val="14"/>
        <rFont val="Cambria"/>
        <family val="1"/>
      </rPr>
      <t>dHG</t>
    </r>
    <r>
      <rPr>
        <sz val="14"/>
        <rFont val="Cambria"/>
        <family val="1"/>
      </rPr>
      <t xml:space="preserve"> = </t>
    </r>
    <phoneticPr fontId="3"/>
  </si>
  <si>
    <r>
      <rPr>
        <vertAlign val="subscript"/>
        <sz val="9"/>
        <color indexed="8"/>
        <rFont val="Century"/>
        <family val="1"/>
      </rPr>
      <t xml:space="preserve"> </t>
    </r>
    <r>
      <rPr>
        <sz val="9"/>
        <color indexed="8"/>
        <rFont val="ＭＳ Ｐゴシック"/>
        <family val="3"/>
        <charset val="128"/>
      </rPr>
      <t xml:space="preserve">: 省エネ待機状態における調理領域温度[℃] </t>
    </r>
    <phoneticPr fontId="3"/>
  </si>
  <si>
    <r>
      <t>　調理領域は、グリドル板面の外周から50 mm 内側（下図の色塗り部）とする。調理領域境界線上の測定点は、下図の●印とする。調理領域内部の測定点は、下図の○印とし、境界線上の測定点は、含まない。
　調理領域内部の測定点の外周側の点は、外周から100 mm 内側の位置とする。調理領域内部の測定点の間隔は、幅方向</t>
    </r>
    <r>
      <rPr>
        <i/>
        <sz val="11"/>
        <rFont val="Cambria"/>
        <family val="1"/>
      </rPr>
      <t>a</t>
    </r>
    <r>
      <rPr>
        <sz val="10"/>
        <rFont val="ＭＳ Ｐゴシック"/>
        <family val="3"/>
        <charset val="128"/>
      </rPr>
      <t xml:space="preserve"> および奥行方向</t>
    </r>
    <r>
      <rPr>
        <i/>
        <sz val="11"/>
        <rFont val="Cambria"/>
        <family val="1"/>
      </rPr>
      <t>b</t>
    </r>
    <r>
      <rPr>
        <sz val="11"/>
        <rFont val="ＭＳ Ｐゴシック"/>
        <family val="3"/>
        <charset val="128"/>
      </rPr>
      <t xml:space="preserve"> </t>
    </r>
    <r>
      <rPr>
        <sz val="10"/>
        <rFont val="ＭＳ Ｐゴシック"/>
        <family val="3"/>
        <charset val="128"/>
      </rPr>
      <t>ともに、50mm以上かつ100mm 以下とする。
　調理領域温度は、ある時刻における調理領域内部の全測定点の平均値とする。</t>
    </r>
    <phoneticPr fontId="3"/>
  </si>
  <si>
    <r>
      <t>（kJ/m</t>
    </r>
    <r>
      <rPr>
        <vertAlign val="superscript"/>
        <sz val="9"/>
        <rFont val="ＭＳ Ｐゴシック"/>
        <family val="3"/>
        <charset val="128"/>
      </rPr>
      <t>3</t>
    </r>
    <r>
      <rPr>
        <sz val="9"/>
        <rFont val="ＭＳ Ｐゴシック"/>
        <family val="3"/>
        <charset val="128"/>
      </rPr>
      <t>N)</t>
    </r>
    <phoneticPr fontId="3"/>
  </si>
  <si>
    <t>(小数点以下1位）</t>
    <rPh sb="1" eb="4">
      <t>ショウスウテン</t>
    </rPh>
    <rPh sb="4" eb="6">
      <t>イカ</t>
    </rPh>
    <rPh sb="7" eb="8">
      <t>イ</t>
    </rPh>
    <phoneticPr fontId="3"/>
  </si>
  <si>
    <t>（許容差10%）</t>
    <rPh sb="1" eb="4">
      <t>キョヨウサ</t>
    </rPh>
    <phoneticPr fontId="3"/>
  </si>
  <si>
    <r>
      <t>（kJ/m</t>
    </r>
    <r>
      <rPr>
        <vertAlign val="superscript"/>
        <sz val="9"/>
        <rFont val="ＭＳ Ｐゴシック"/>
        <family val="3"/>
        <charset val="128"/>
      </rPr>
      <t>3</t>
    </r>
    <r>
      <rPr>
        <sz val="9"/>
        <rFont val="ＭＳ Ｐゴシック"/>
        <family val="3"/>
        <charset val="128"/>
      </rPr>
      <t>N)</t>
    </r>
    <phoneticPr fontId="3"/>
  </si>
  <si>
    <t>調理能力</t>
    <rPh sb="0" eb="2">
      <t>チョウリ</t>
    </rPh>
    <rPh sb="2" eb="4">
      <t>ノウリョク</t>
    </rPh>
    <phoneticPr fontId="3"/>
  </si>
  <si>
    <r>
      <t>：ガス消費量</t>
    </r>
    <r>
      <rPr>
        <sz val="10"/>
        <rFont val="ＭＳ Ｐゴシック"/>
        <family val="3"/>
        <charset val="128"/>
      </rPr>
      <t>[kWh/回]</t>
    </r>
    <r>
      <rPr>
        <sz val="11"/>
        <rFont val="ＭＳ Ｐゴシック"/>
        <family val="3"/>
        <charset val="128"/>
      </rPr>
      <t/>
    </r>
    <rPh sb="11" eb="12">
      <t>カイ</t>
    </rPh>
    <phoneticPr fontId="3"/>
  </si>
  <si>
    <t>： 消費電力量[kWh/回]</t>
    <phoneticPr fontId="3"/>
  </si>
  <si>
    <r>
      <rPr>
        <i/>
        <sz val="10"/>
        <rFont val="Cambria"/>
        <family val="1"/>
      </rPr>
      <t>P</t>
    </r>
    <r>
      <rPr>
        <vertAlign val="subscript"/>
        <sz val="10"/>
        <rFont val="Cambria"/>
        <family val="1"/>
      </rPr>
      <t>iLG</t>
    </r>
    <phoneticPr fontId="3"/>
  </si>
  <si>
    <r>
      <t>　待機時のガス消費量</t>
    </r>
    <r>
      <rPr>
        <sz val="10"/>
        <rFont val="ＭＳ Ｐゴシック"/>
        <family val="3"/>
        <charset val="128"/>
      </rPr>
      <t xml:space="preserve"> </t>
    </r>
    <r>
      <rPr>
        <i/>
        <sz val="10"/>
        <rFont val="Cambria"/>
        <family val="1"/>
      </rPr>
      <t>p</t>
    </r>
    <r>
      <rPr>
        <vertAlign val="subscript"/>
        <sz val="10"/>
        <rFont val="Cambria"/>
        <family val="1"/>
      </rPr>
      <t>iG</t>
    </r>
    <r>
      <rPr>
        <sz val="10"/>
        <rFont val="Cambria"/>
        <family val="1"/>
      </rPr>
      <t xml:space="preserve"> </t>
    </r>
    <r>
      <rPr>
        <sz val="10"/>
        <rFont val="ＭＳ Ｐゴシック"/>
        <family val="3"/>
        <charset val="128"/>
      </rPr>
      <t>[kWh] は、次式にて算出する。</t>
    </r>
    <rPh sb="1" eb="3">
      <t>タイキ</t>
    </rPh>
    <rPh sb="3" eb="4">
      <t>ジ</t>
    </rPh>
    <rPh sb="23" eb="25">
      <t>ジシキ</t>
    </rPh>
    <rPh sb="27" eb="29">
      <t>サンシュツ</t>
    </rPh>
    <phoneticPr fontId="3"/>
  </si>
  <si>
    <t>(kWh)</t>
    <phoneticPr fontId="3"/>
  </si>
  <si>
    <r>
      <t>　調理品目をハンバーグステーキとし、150g/個、厚み20mmの冷蔵生ハンバーグを食材とする。温度設定を180 ℃にして、十分に予熱後、最大調理量</t>
    </r>
    <r>
      <rPr>
        <i/>
        <sz val="10"/>
        <rFont val="Cambria"/>
        <family val="1"/>
      </rPr>
      <t>V</t>
    </r>
    <r>
      <rPr>
        <vertAlign val="subscript"/>
        <sz val="10"/>
        <rFont val="Cambria"/>
        <family val="1"/>
      </rPr>
      <t>m</t>
    </r>
    <r>
      <rPr>
        <sz val="10"/>
        <rFont val="ＭＳ Ｐゴシック"/>
        <family val="3"/>
        <charset val="128"/>
      </rPr>
      <t>[個/回] の食材の投入を始める。加熱時間の後、すべての食材を取り出し、グリドル板面の清掃時間の後、次の回の食材を投入を始める。これを連続して4回調理する。
　最大調理量</t>
    </r>
    <r>
      <rPr>
        <i/>
        <sz val="10"/>
        <rFont val="Cambria"/>
        <family val="1"/>
      </rPr>
      <t>V</t>
    </r>
    <r>
      <rPr>
        <vertAlign val="subscript"/>
        <sz val="10"/>
        <rFont val="Cambria"/>
        <family val="1"/>
      </rPr>
      <t>m</t>
    </r>
    <r>
      <rPr>
        <sz val="10"/>
        <rFont val="ＭＳ Ｐゴシック"/>
        <family val="3"/>
        <charset val="128"/>
        <scheme val="minor"/>
      </rPr>
      <t>[個/回] は、グリドル板面の外周から50mm 内側の調理領域内部に食材１個あたり125mm×115mm の専有面積を確保するように定める。食材の投入開始から投入終了までの時間は、手捏ね再成型時間も含めて</t>
    </r>
    <r>
      <rPr>
        <sz val="10"/>
        <rFont val="Century"/>
        <family val="1"/>
      </rPr>
      <t>5</t>
    </r>
    <r>
      <rPr>
        <i/>
        <sz val="10"/>
        <rFont val="Cambria"/>
        <family val="1"/>
      </rPr>
      <t>V</t>
    </r>
    <r>
      <rPr>
        <vertAlign val="subscript"/>
        <sz val="10"/>
        <rFont val="Cambria"/>
        <family val="1"/>
      </rPr>
      <t>m</t>
    </r>
    <r>
      <rPr>
        <sz val="10"/>
        <rFont val="ＭＳ Ｐゴシック"/>
        <family val="3"/>
        <charset val="128"/>
        <scheme val="minor"/>
      </rPr>
      <t>[s]とする。加熱時間は、9分を目安として、食材の両面に焦げ目が付き、食材の取り出し後、3分以内に測定した食材の芯温が75 ℃以上になる時間を予備試験で確認し、事前に決定する。グリドル板面の清掃時間は、3</t>
    </r>
    <r>
      <rPr>
        <i/>
        <sz val="10"/>
        <rFont val="Cambria"/>
        <family val="1"/>
      </rPr>
      <t>V</t>
    </r>
    <r>
      <rPr>
        <vertAlign val="subscript"/>
        <sz val="10"/>
        <rFont val="Cambria"/>
        <family val="1"/>
      </rPr>
      <t>m</t>
    </r>
    <r>
      <rPr>
        <sz val="10"/>
        <rFont val="ＭＳ Ｐゴシック"/>
        <family val="3"/>
        <charset val="128"/>
        <scheme val="minor"/>
      </rPr>
      <t>[s]とする。</t>
    </r>
    <r>
      <rPr>
        <sz val="10"/>
        <rFont val="ＭＳ Ｐ明朝"/>
        <family val="1"/>
        <charset val="128"/>
      </rPr>
      <t xml:space="preserve">
</t>
    </r>
    <r>
      <rPr>
        <sz val="10"/>
        <rFont val="ＭＳ Ｐゴシック"/>
        <family val="3"/>
        <charset val="128"/>
      </rPr>
      <t>　調理に要した時間</t>
    </r>
    <r>
      <rPr>
        <i/>
        <sz val="10"/>
        <rFont val="Century"/>
        <family val="1"/>
      </rPr>
      <t>T</t>
    </r>
    <r>
      <rPr>
        <vertAlign val="subscript"/>
        <sz val="10"/>
        <rFont val="Century"/>
        <family val="1"/>
      </rPr>
      <t>c</t>
    </r>
    <r>
      <rPr>
        <sz val="10"/>
        <rFont val="ＭＳ Ｐゴシック"/>
        <family val="3"/>
        <charset val="128"/>
        <scheme val="minor"/>
      </rPr>
      <t>[min/回] は、食材の投入開始から、次の回の食材の投入開始までの時間とする。調理に要した時間</t>
    </r>
    <r>
      <rPr>
        <i/>
        <sz val="10"/>
        <rFont val="Cambria"/>
        <family val="1"/>
      </rPr>
      <t>T</t>
    </r>
    <r>
      <rPr>
        <vertAlign val="subscript"/>
        <sz val="10"/>
        <rFont val="Cambria"/>
        <family val="1"/>
      </rPr>
      <t>c</t>
    </r>
    <r>
      <rPr>
        <sz val="10"/>
        <rFont val="ＭＳ Ｐゴシック"/>
        <family val="3"/>
        <charset val="128"/>
        <scheme val="minor"/>
      </rPr>
      <t>[min/回]およびエネルギー消費量</t>
    </r>
    <r>
      <rPr>
        <i/>
        <sz val="10"/>
        <rFont val="Cambria"/>
        <family val="1"/>
      </rPr>
      <t>P</t>
    </r>
    <r>
      <rPr>
        <vertAlign val="subscript"/>
        <sz val="10"/>
        <rFont val="Cambria"/>
        <family val="1"/>
      </rPr>
      <t>c</t>
    </r>
    <r>
      <rPr>
        <sz val="10"/>
        <rFont val="ＭＳ Ｐゴシック"/>
        <family val="3"/>
        <charset val="128"/>
        <scheme val="minor"/>
      </rPr>
      <t>[kWh/回]は、2回目の食材の投入開始から、5回目の食材の投入開始直前までの平均値とする。
連続調理能力</t>
    </r>
    <r>
      <rPr>
        <i/>
        <sz val="10"/>
        <rFont val="Cambria"/>
        <family val="1"/>
      </rPr>
      <t>V</t>
    </r>
    <r>
      <rPr>
        <vertAlign val="subscript"/>
        <sz val="10"/>
        <rFont val="Cambria"/>
        <family val="1"/>
      </rPr>
      <t>c</t>
    </r>
    <r>
      <rPr>
        <sz val="10"/>
        <rFont val="ＭＳ Ｐゴシック"/>
        <family val="3"/>
        <charset val="128"/>
        <scheme val="minor"/>
      </rPr>
      <t>[個/h] は、次式 で計算される。</t>
    </r>
    <rPh sb="34" eb="35">
      <t>ナマ</t>
    </rPh>
    <rPh sb="61" eb="63">
      <t>ジュウブン</t>
    </rPh>
    <rPh sb="194" eb="195">
      <t>ブ</t>
    </rPh>
    <rPh sb="412" eb="413">
      <t>カイ</t>
    </rPh>
    <phoneticPr fontId="3"/>
  </si>
  <si>
    <t>： 調理時ガス消費量 [kWh/h]</t>
    <rPh sb="2" eb="4">
      <t>チョウリ</t>
    </rPh>
    <rPh sb="7" eb="10">
      <t>ショウヒリョウ</t>
    </rPh>
    <phoneticPr fontId="3"/>
  </si>
  <si>
    <t>： 調理時消費電力量 [kWh/h]</t>
    <rPh sb="2" eb="4">
      <t>チョウリ</t>
    </rPh>
    <rPh sb="5" eb="7">
      <t>ショウヒ</t>
    </rPh>
    <rPh sb="7" eb="9">
      <t>デンリョク</t>
    </rPh>
    <rPh sb="9" eb="10">
      <t>リョウ</t>
    </rPh>
    <phoneticPr fontId="3"/>
  </si>
  <si>
    <t>: 待機時のガス消費量[kWh/h]</t>
    <rPh sb="8" eb="10">
      <t>ショウヒ</t>
    </rPh>
    <phoneticPr fontId="3"/>
  </si>
  <si>
    <r>
      <rPr>
        <vertAlign val="subscript"/>
        <sz val="10"/>
        <rFont val="Century"/>
        <family val="1"/>
      </rPr>
      <t xml:space="preserve"> </t>
    </r>
    <r>
      <rPr>
        <sz val="10"/>
        <rFont val="ＭＳ Ｐゴシック"/>
        <family val="3"/>
        <charset val="128"/>
      </rPr>
      <t xml:space="preserve">: 省エネ待機時のガス消費量[kWh/h] </t>
    </r>
    <phoneticPr fontId="3"/>
  </si>
  <si>
    <t>④日あたりエネルギー消費量を試算する方法</t>
    <rPh sb="1" eb="2">
      <t>ヒ</t>
    </rPh>
    <rPh sb="10" eb="13">
      <t>ショウヒリョウ</t>
    </rPh>
    <rPh sb="14" eb="16">
      <t>シサン</t>
    </rPh>
    <rPh sb="18" eb="20">
      <t>ホウホウ</t>
    </rPh>
    <phoneticPr fontId="3"/>
  </si>
  <si>
    <r>
      <rPr>
        <i/>
        <sz val="10"/>
        <rFont val="Cambria"/>
        <family val="1"/>
      </rPr>
      <t>v</t>
    </r>
    <r>
      <rPr>
        <vertAlign val="subscript"/>
        <sz val="10"/>
        <rFont val="Cambria"/>
        <family val="1"/>
      </rPr>
      <t>d</t>
    </r>
    <r>
      <rPr>
        <vertAlign val="subscript"/>
        <sz val="10"/>
        <rFont val="Century"/>
        <family val="1"/>
      </rPr>
      <t xml:space="preserve"> </t>
    </r>
    <r>
      <rPr>
        <sz val="10"/>
        <rFont val="ＭＳ Ｐゴシック"/>
        <family val="3"/>
        <charset val="128"/>
      </rPr>
      <t>: 日あたり調理量[個/日]
　　　標準値は冷蔵生ハンバーグ200 個/日</t>
    </r>
    <rPh sb="5" eb="6">
      <t>ヒ</t>
    </rPh>
    <rPh sb="9" eb="11">
      <t>チョウリ</t>
    </rPh>
    <rPh sb="11" eb="12">
      <t>リョウ</t>
    </rPh>
    <rPh sb="13" eb="14">
      <t>コ</t>
    </rPh>
    <rPh sb="15" eb="16">
      <t>ヒ</t>
    </rPh>
    <rPh sb="21" eb="24">
      <t>ヒョウジュンチ</t>
    </rPh>
    <rPh sb="25" eb="27">
      <t>レイゾウ</t>
    </rPh>
    <rPh sb="27" eb="28">
      <t>ナマ</t>
    </rPh>
    <rPh sb="37" eb="38">
      <t>コ</t>
    </rPh>
    <rPh sb="39" eb="40">
      <t>ヒ</t>
    </rPh>
    <phoneticPr fontId="3"/>
  </si>
  <si>
    <r>
      <rPr>
        <i/>
        <sz val="10"/>
        <rFont val="Cambria"/>
        <family val="1"/>
      </rPr>
      <t>Q</t>
    </r>
    <r>
      <rPr>
        <vertAlign val="subscript"/>
        <sz val="10"/>
        <rFont val="Cambria"/>
        <family val="1"/>
      </rPr>
      <t xml:space="preserve">sE </t>
    </r>
    <r>
      <rPr>
        <sz val="10"/>
        <rFont val="ＭＳ Ｐゴシック"/>
        <family val="3"/>
        <charset val="128"/>
      </rPr>
      <t>: 立上り時消費電力量[kWh/回]</t>
    </r>
    <rPh sb="20" eb="21">
      <t>カイ</t>
    </rPh>
    <phoneticPr fontId="3"/>
  </si>
  <si>
    <r>
      <rPr>
        <i/>
        <sz val="10"/>
        <rFont val="Cambria"/>
        <family val="1"/>
      </rPr>
      <t>Q</t>
    </r>
    <r>
      <rPr>
        <vertAlign val="subscript"/>
        <sz val="10"/>
        <rFont val="Cambria"/>
        <family val="1"/>
      </rPr>
      <t xml:space="preserve">cE </t>
    </r>
    <r>
      <rPr>
        <sz val="10"/>
        <rFont val="ＭＳ Ｐゴシック"/>
        <family val="3"/>
        <charset val="128"/>
      </rPr>
      <t>: 調理時消費電力量[kWh/h]</t>
    </r>
    <phoneticPr fontId="3"/>
  </si>
  <si>
    <r>
      <rPr>
        <i/>
        <sz val="10"/>
        <rFont val="Cambria"/>
        <family val="1"/>
      </rPr>
      <t>Q</t>
    </r>
    <r>
      <rPr>
        <vertAlign val="subscript"/>
        <sz val="10"/>
        <rFont val="Cambria"/>
        <family val="1"/>
      </rPr>
      <t xml:space="preserve">iE </t>
    </r>
    <r>
      <rPr>
        <sz val="10"/>
        <rFont val="ＭＳ Ｐゴシック"/>
        <family val="3"/>
        <charset val="128"/>
      </rPr>
      <t>: 待機時消費電力量[kWh/h]</t>
    </r>
    <phoneticPr fontId="3"/>
  </si>
  <si>
    <r>
      <rPr>
        <i/>
        <sz val="10"/>
        <rFont val="Cambria"/>
        <family val="1"/>
      </rPr>
      <t>Q</t>
    </r>
    <r>
      <rPr>
        <vertAlign val="subscript"/>
        <sz val="10"/>
        <rFont val="Cambria"/>
        <family val="1"/>
      </rPr>
      <t>sE</t>
    </r>
    <r>
      <rPr>
        <sz val="10"/>
        <rFont val="Cambria"/>
        <family val="1"/>
      </rPr>
      <t xml:space="preserve"> = </t>
    </r>
    <phoneticPr fontId="3"/>
  </si>
  <si>
    <r>
      <rPr>
        <i/>
        <sz val="10"/>
        <rFont val="Cambria"/>
        <family val="1"/>
      </rPr>
      <t>Q</t>
    </r>
    <r>
      <rPr>
        <vertAlign val="subscript"/>
        <sz val="10"/>
        <rFont val="Cambria"/>
        <family val="1"/>
      </rPr>
      <t>cE</t>
    </r>
    <r>
      <rPr>
        <sz val="10"/>
        <rFont val="Cambria"/>
        <family val="1"/>
      </rPr>
      <t xml:space="preserve"> =  </t>
    </r>
    <phoneticPr fontId="3"/>
  </si>
  <si>
    <r>
      <rPr>
        <i/>
        <sz val="10"/>
        <rFont val="Cambria"/>
        <family val="1"/>
      </rPr>
      <t>Q</t>
    </r>
    <r>
      <rPr>
        <vertAlign val="subscript"/>
        <sz val="10"/>
        <rFont val="Cambria"/>
        <family val="1"/>
      </rPr>
      <t>iE</t>
    </r>
    <r>
      <rPr>
        <sz val="10"/>
        <rFont val="Cambria"/>
        <family val="1"/>
      </rPr>
      <t xml:space="preserve"> =  </t>
    </r>
    <phoneticPr fontId="3"/>
  </si>
  <si>
    <r>
      <rPr>
        <i/>
        <sz val="10"/>
        <rFont val="Cambria"/>
        <family val="1"/>
      </rPr>
      <t>Q</t>
    </r>
    <r>
      <rPr>
        <vertAlign val="subscript"/>
        <sz val="10"/>
        <rFont val="Cambria"/>
        <family val="1"/>
      </rPr>
      <t xml:space="preserve">sG </t>
    </r>
    <r>
      <rPr>
        <sz val="10"/>
        <rFont val="ＭＳ Ｐゴシック"/>
        <family val="3"/>
        <charset val="128"/>
      </rPr>
      <t>: 立上り時ガス消費量[kWh/回]</t>
    </r>
    <rPh sb="12" eb="14">
      <t>ショウヒ</t>
    </rPh>
    <rPh sb="20" eb="21">
      <t>カイ</t>
    </rPh>
    <phoneticPr fontId="3"/>
  </si>
  <si>
    <r>
      <rPr>
        <i/>
        <sz val="10"/>
        <rFont val="Cambria"/>
        <family val="1"/>
      </rPr>
      <t>Q</t>
    </r>
    <r>
      <rPr>
        <vertAlign val="subscript"/>
        <sz val="10"/>
        <rFont val="Cambria"/>
        <family val="1"/>
      </rPr>
      <t>sG</t>
    </r>
    <r>
      <rPr>
        <sz val="10"/>
        <rFont val="Cambria"/>
        <family val="1"/>
      </rPr>
      <t xml:space="preserve"> = </t>
    </r>
    <phoneticPr fontId="3"/>
  </si>
  <si>
    <r>
      <rPr>
        <i/>
        <sz val="10"/>
        <rFont val="Cambria"/>
        <family val="1"/>
      </rPr>
      <t>Q</t>
    </r>
    <r>
      <rPr>
        <vertAlign val="subscript"/>
        <sz val="10"/>
        <rFont val="Cambria"/>
        <family val="1"/>
      </rPr>
      <t>cG</t>
    </r>
    <r>
      <rPr>
        <vertAlign val="subscript"/>
        <sz val="10"/>
        <rFont val="Century"/>
        <family val="1"/>
      </rPr>
      <t xml:space="preserve"> </t>
    </r>
    <r>
      <rPr>
        <sz val="10"/>
        <rFont val="ＭＳ Ｐゴシック"/>
        <family val="3"/>
        <charset val="128"/>
      </rPr>
      <t>: 調理時ガス消費量[kWh/h]</t>
    </r>
    <phoneticPr fontId="3"/>
  </si>
  <si>
    <r>
      <rPr>
        <i/>
        <sz val="10"/>
        <rFont val="Cambria"/>
        <family val="1"/>
      </rPr>
      <t>Q</t>
    </r>
    <r>
      <rPr>
        <vertAlign val="subscript"/>
        <sz val="10"/>
        <rFont val="Cambria"/>
        <family val="1"/>
      </rPr>
      <t>cG</t>
    </r>
    <r>
      <rPr>
        <sz val="10"/>
        <rFont val="Cambria"/>
        <family val="1"/>
      </rPr>
      <t xml:space="preserve"> =  </t>
    </r>
    <phoneticPr fontId="3"/>
  </si>
  <si>
    <r>
      <rPr>
        <i/>
        <sz val="10"/>
        <rFont val="Cambria"/>
        <family val="1"/>
      </rPr>
      <t>Q</t>
    </r>
    <r>
      <rPr>
        <vertAlign val="subscript"/>
        <sz val="10"/>
        <rFont val="Cambria"/>
        <family val="1"/>
      </rPr>
      <t>iG</t>
    </r>
    <r>
      <rPr>
        <vertAlign val="subscript"/>
        <sz val="10"/>
        <rFont val="Century"/>
        <family val="1"/>
      </rPr>
      <t xml:space="preserve"> </t>
    </r>
    <r>
      <rPr>
        <sz val="10"/>
        <rFont val="ＭＳ Ｐゴシック"/>
        <family val="3"/>
        <charset val="128"/>
      </rPr>
      <t>: 待機時ガス消費量[kWh/h]</t>
    </r>
    <phoneticPr fontId="3"/>
  </si>
  <si>
    <r>
      <rPr>
        <i/>
        <sz val="10"/>
        <rFont val="Cambria"/>
        <family val="1"/>
      </rPr>
      <t>Q</t>
    </r>
    <r>
      <rPr>
        <vertAlign val="subscript"/>
        <sz val="10"/>
        <rFont val="Cambria"/>
        <family val="1"/>
      </rPr>
      <t>iG</t>
    </r>
    <r>
      <rPr>
        <sz val="10"/>
        <rFont val="Cambria"/>
        <family val="1"/>
      </rPr>
      <t xml:space="preserve"> =  </t>
    </r>
    <phoneticPr fontId="3"/>
  </si>
  <si>
    <r>
      <t>　待機状態の維持中に、調理領域内部および調理領域境界線上の全測定点の温度を</t>
    </r>
    <r>
      <rPr>
        <sz val="10"/>
        <rFont val="Century"/>
        <family val="1"/>
      </rPr>
      <t>1</t>
    </r>
    <r>
      <rPr>
        <sz val="10"/>
        <rFont val="ＭＳ Ｐゴシック"/>
        <family val="3"/>
        <charset val="128"/>
      </rPr>
      <t>分間隔で測定する。測定時間は、設定温度に達してから</t>
    </r>
    <r>
      <rPr>
        <sz val="10"/>
        <rFont val="Century"/>
        <family val="1"/>
      </rPr>
      <t>1</t>
    </r>
    <r>
      <rPr>
        <sz val="10"/>
        <rFont val="ＭＳ Ｐゴシック"/>
        <family val="3"/>
        <charset val="128"/>
      </rPr>
      <t>時間以上経た後、加熱が終了した直後から</t>
    </r>
    <r>
      <rPr>
        <sz val="10"/>
        <rFont val="Century"/>
        <family val="1"/>
      </rPr>
      <t>1</t>
    </r>
    <r>
      <rPr>
        <sz val="10"/>
        <rFont val="ＭＳ Ｐゴシック"/>
        <family val="3"/>
        <charset val="128"/>
      </rPr>
      <t xml:space="preserve"> 時間以上経た後の別の加熱が終了した直後までとする。
　加熱面の表面温度の均一性指数</t>
    </r>
    <r>
      <rPr>
        <i/>
        <sz val="10"/>
        <rFont val="Cambria"/>
        <family val="1"/>
      </rPr>
      <t>I</t>
    </r>
    <r>
      <rPr>
        <vertAlign val="subscript"/>
        <sz val="10"/>
        <rFont val="Cambria"/>
        <family val="1"/>
      </rPr>
      <t>s</t>
    </r>
    <r>
      <rPr>
        <sz val="11"/>
        <rFont val="Cambria"/>
        <family val="1"/>
      </rPr>
      <t xml:space="preserve"> </t>
    </r>
    <r>
      <rPr>
        <sz val="10"/>
        <rFont val="ＭＳ Ｐゴシック"/>
        <family val="3"/>
        <charset val="128"/>
      </rPr>
      <t>は、次式で計算される。</t>
    </r>
    <phoneticPr fontId="3"/>
  </si>
  <si>
    <r>
      <rPr>
        <i/>
        <sz val="10"/>
        <rFont val="Cambria"/>
        <family val="1"/>
      </rPr>
      <t>I</t>
    </r>
    <r>
      <rPr>
        <vertAlign val="subscript"/>
        <sz val="10"/>
        <rFont val="Cambria"/>
        <family val="1"/>
      </rPr>
      <t xml:space="preserve">s </t>
    </r>
    <r>
      <rPr>
        <sz val="10"/>
        <rFont val="ＭＳ Ｐゴシック"/>
        <family val="3"/>
        <charset val="128"/>
      </rPr>
      <t>: 均一性指数</t>
    </r>
    <phoneticPr fontId="3"/>
  </si>
  <si>
    <r>
      <t>適温領域面積</t>
    </r>
    <r>
      <rPr>
        <i/>
        <sz val="10"/>
        <rFont val="Cambria"/>
        <family val="1"/>
      </rPr>
      <t>A</t>
    </r>
    <r>
      <rPr>
        <vertAlign val="subscript"/>
        <sz val="10"/>
        <rFont val="Cambria"/>
        <family val="1"/>
      </rPr>
      <t>p</t>
    </r>
    <r>
      <rPr>
        <sz val="10"/>
        <rFont val="Cambria"/>
        <family val="1"/>
      </rPr>
      <t xml:space="preserve"> </t>
    </r>
    <r>
      <rPr>
        <sz val="10"/>
        <rFont val="ＭＳ Ｐゴシック"/>
        <family val="3"/>
        <charset val="128"/>
      </rPr>
      <t>[m</t>
    </r>
    <r>
      <rPr>
        <vertAlign val="superscript"/>
        <sz val="10"/>
        <rFont val="ＭＳ Ｐゴシック"/>
        <family val="3"/>
        <charset val="128"/>
      </rPr>
      <t>2</t>
    </r>
    <r>
      <rPr>
        <sz val="10"/>
        <rFont val="ＭＳ Ｐゴシック"/>
        <family val="3"/>
        <charset val="128"/>
      </rPr>
      <t>] は、調理領域温度の平均値</t>
    </r>
    <r>
      <rPr>
        <i/>
        <sz val="10"/>
        <rFont val="Cambria"/>
        <family val="1"/>
      </rPr>
      <t>θ</t>
    </r>
    <r>
      <rPr>
        <vertAlign val="subscript"/>
        <sz val="10"/>
        <rFont val="Cambria"/>
        <family val="1"/>
      </rPr>
      <t>a</t>
    </r>
    <r>
      <rPr>
        <sz val="10"/>
        <rFont val="ＭＳ Ｐゴシック"/>
        <family val="3"/>
        <charset val="128"/>
      </rPr>
      <t xml:space="preserve"> ±10 ℃以内に入る面積として、平均的な時点における等温線図から計算する。</t>
    </r>
    <phoneticPr fontId="3"/>
  </si>
  <si>
    <r>
      <rPr>
        <i/>
        <sz val="11"/>
        <rFont val="Cambria"/>
        <family val="1"/>
      </rPr>
      <t>θ</t>
    </r>
    <r>
      <rPr>
        <vertAlign val="subscript"/>
        <sz val="11"/>
        <rFont val="Cambria"/>
        <family val="1"/>
      </rPr>
      <t>a</t>
    </r>
    <r>
      <rPr>
        <sz val="11"/>
        <rFont val="ＭＳ Ｐゴシック"/>
        <family val="3"/>
        <charset val="128"/>
      </rPr>
      <t>：</t>
    </r>
    <phoneticPr fontId="3"/>
  </si>
  <si>
    <t>(℃）　±10℃の範囲</t>
    <phoneticPr fontId="3"/>
  </si>
  <si>
    <t>（選択）</t>
  </si>
  <si>
    <t>(選択）</t>
  </si>
  <si>
    <t>選択してください</t>
  </si>
</sst>
</file>

<file path=xl/styles.xml><?xml version="1.0" encoding="utf-8"?>
<styleSheet xmlns="http://schemas.openxmlformats.org/spreadsheetml/2006/main" xmlns:mc="http://schemas.openxmlformats.org/markup-compatibility/2006" xmlns:x14ac="http://schemas.microsoft.com/office/spreadsheetml/2009/9/ac" mc:Ignorable="x14ac">
  <numFmts count="21">
    <numFmt numFmtId="176" formatCode="0.00_ "/>
    <numFmt numFmtId="177" formatCode="0.000_);[Red]\(0.000\)"/>
    <numFmt numFmtId="178" formatCode="0.000_ "/>
    <numFmt numFmtId="179" formatCode="0.0_ "/>
    <numFmt numFmtId="180" formatCode="0_ "/>
    <numFmt numFmtId="181" formatCode="0_);[Red]\(0\)"/>
    <numFmt numFmtId="182" formatCode="0.0_);[Red]\(0.0\)"/>
    <numFmt numFmtId="183" formatCode="0.00_);[Red]\(0.00\)"/>
    <numFmt numFmtId="184" formatCode="0.0"/>
    <numFmt numFmtId="185" formatCode="0.000"/>
    <numFmt numFmtId="186" formatCode="0.0%"/>
    <numFmt numFmtId="187" formatCode="yyyy/m/d;@"/>
    <numFmt numFmtId="188" formatCode="yyyy&quot;年&quot;m&quot;月&quot;d&quot;日&quot;;@"/>
    <numFmt numFmtId="189" formatCode="General&quot;食&quot;"/>
    <numFmt numFmtId="190" formatCode="&quot;＝&quot;\+#&quot;％、&quot;;\-#&quot;％、&quot;;0"/>
    <numFmt numFmtId="191" formatCode="\+#&quot;％&quot;;\-#&quot;％&quot;;0"/>
    <numFmt numFmtId="192" formatCode="\+#.0;\-#.0;0"/>
    <numFmt numFmtId="193" formatCode="\+0.0;\-0.0;0"/>
    <numFmt numFmtId="194" formatCode="#,##0.000;[Red]\-#,##0.000"/>
    <numFmt numFmtId="195" formatCode="0&quot;℃&quot;"/>
    <numFmt numFmtId="196" formatCode="#,##0.0;[Red]\-#,##0.0"/>
  </numFmts>
  <fonts count="94">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b/>
      <sz val="11"/>
      <name val="ＭＳ Ｐゴシック"/>
      <family val="3"/>
      <charset val="128"/>
    </font>
    <font>
      <sz val="10"/>
      <name val="ＭＳ Ｐゴシック"/>
      <family val="3"/>
      <charset val="128"/>
    </font>
    <font>
      <b/>
      <sz val="10"/>
      <name val="ＭＳ Ｐゴシック"/>
      <family val="3"/>
      <charset val="128"/>
    </font>
    <font>
      <sz val="12"/>
      <name val="ＭＳ Ｐゴシック"/>
      <family val="3"/>
      <charset val="128"/>
    </font>
    <font>
      <sz val="8"/>
      <color indexed="10"/>
      <name val="ＭＳ Ｐゴシック"/>
      <family val="3"/>
      <charset val="128"/>
    </font>
    <font>
      <sz val="9"/>
      <name val="ＭＳ Ｐゴシック"/>
      <family val="3"/>
      <charset val="128"/>
    </font>
    <font>
      <b/>
      <sz val="14"/>
      <name val="ＭＳ Ｐゴシック"/>
      <family val="3"/>
      <charset val="128"/>
    </font>
    <font>
      <sz val="8"/>
      <name val="ＭＳ Ｐゴシック"/>
      <family val="3"/>
      <charset val="128"/>
    </font>
    <font>
      <b/>
      <sz val="11"/>
      <color indexed="9"/>
      <name val="ＭＳ Ｐゴシック"/>
      <family val="3"/>
      <charset val="128"/>
    </font>
    <font>
      <b/>
      <sz val="12"/>
      <name val="ＭＳ Ｐゴシック"/>
      <family val="3"/>
      <charset val="128"/>
    </font>
    <font>
      <i/>
      <sz val="14"/>
      <name val="Century"/>
      <family val="1"/>
    </font>
    <font>
      <i/>
      <sz val="10"/>
      <name val="Century"/>
      <family val="1"/>
    </font>
    <font>
      <vertAlign val="subscript"/>
      <sz val="10"/>
      <name val="Century"/>
      <family val="1"/>
    </font>
    <font>
      <i/>
      <sz val="10"/>
      <name val="Symbol"/>
      <family val="1"/>
      <charset val="2"/>
    </font>
    <font>
      <i/>
      <sz val="10"/>
      <name val="ＭＳ Ｐゴシック"/>
      <family val="3"/>
      <charset val="128"/>
    </font>
    <font>
      <sz val="10"/>
      <name val="Century"/>
      <family val="1"/>
    </font>
    <font>
      <sz val="14"/>
      <name val="Century"/>
      <family val="1"/>
    </font>
    <font>
      <vertAlign val="subscript"/>
      <sz val="10"/>
      <name val="ＭＳ Ｐゴシック"/>
      <family val="3"/>
      <charset val="128"/>
    </font>
    <font>
      <sz val="7"/>
      <name val="ＭＳ Ｐゴシック"/>
      <family val="3"/>
      <charset val="128"/>
    </font>
    <font>
      <vertAlign val="superscript"/>
      <sz val="10"/>
      <name val="ＭＳ Ｐゴシック"/>
      <family val="3"/>
      <charset val="128"/>
    </font>
    <font>
      <vertAlign val="superscript"/>
      <sz val="9"/>
      <name val="ＭＳ Ｐゴシック"/>
      <family val="3"/>
      <charset val="128"/>
    </font>
    <font>
      <sz val="10"/>
      <name val="ＭＳ Ｐ明朝"/>
      <family val="1"/>
      <charset val="128"/>
    </font>
    <font>
      <sz val="11"/>
      <name val="Century"/>
      <family val="1"/>
    </font>
    <font>
      <sz val="9"/>
      <color indexed="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indexed="8"/>
      <name val="ＭＳ Ｐゴシック"/>
      <family val="3"/>
      <charset val="128"/>
    </font>
    <font>
      <i/>
      <sz val="11"/>
      <name val="ＭＳ Ｐゴシック"/>
      <family val="3"/>
      <charset val="128"/>
    </font>
    <font>
      <sz val="14"/>
      <name val="ＭＳ Ｐゴシック"/>
      <family val="3"/>
      <charset val="128"/>
    </font>
    <font>
      <vertAlign val="subscript"/>
      <sz val="10"/>
      <color indexed="8"/>
      <name val="Century"/>
      <family val="1"/>
    </font>
    <font>
      <sz val="10"/>
      <color indexed="8"/>
      <name val="Century"/>
      <family val="1"/>
    </font>
    <font>
      <sz val="8"/>
      <name val="Symbol"/>
      <family val="1"/>
      <charset val="2"/>
    </font>
    <font>
      <sz val="10"/>
      <name val="Times New Roman"/>
      <family val="1"/>
    </font>
    <font>
      <i/>
      <sz val="10"/>
      <name val="Times New Roman"/>
      <family val="1"/>
    </font>
    <font>
      <sz val="10"/>
      <name val="Calibri"/>
      <family val="2"/>
    </font>
    <font>
      <sz val="10"/>
      <name val="ＭＳ Ｐゴシック"/>
      <family val="3"/>
      <charset val="128"/>
      <scheme val="major"/>
    </font>
    <font>
      <sz val="9"/>
      <name val="ＭＳ Ｐゴシック"/>
      <family val="3"/>
      <charset val="128"/>
      <scheme val="major"/>
    </font>
    <font>
      <sz val="10"/>
      <color rgb="FFFF0000"/>
      <name val="ＭＳ Ｐゴシック"/>
      <family val="3"/>
      <charset val="128"/>
    </font>
    <font>
      <i/>
      <sz val="10"/>
      <color rgb="FF000000"/>
      <name val="Century"/>
      <family val="1"/>
    </font>
    <font>
      <sz val="10"/>
      <color rgb="FF000000"/>
      <name val="ＭＳ Ｐゴシック"/>
      <family val="3"/>
      <charset val="128"/>
    </font>
    <font>
      <sz val="10"/>
      <color rgb="FF000000"/>
      <name val="ＭＳ ゴシック"/>
      <family val="3"/>
      <charset val="128"/>
    </font>
    <font>
      <b/>
      <sz val="10"/>
      <name val="ＭＳ Ｐゴシック"/>
      <family val="3"/>
      <charset val="128"/>
      <scheme val="major"/>
    </font>
    <font>
      <sz val="10"/>
      <color theme="0"/>
      <name val="ＭＳ Ｐゴシック"/>
      <family val="3"/>
      <charset val="128"/>
    </font>
    <font>
      <sz val="9"/>
      <color theme="0"/>
      <name val="ＭＳ Ｐゴシック"/>
      <family val="3"/>
      <charset val="128"/>
    </font>
    <font>
      <i/>
      <sz val="14"/>
      <name val="Cambria"/>
      <family val="1"/>
    </font>
    <font>
      <i/>
      <vertAlign val="subscript"/>
      <sz val="14"/>
      <name val="Cambria"/>
      <family val="1"/>
    </font>
    <font>
      <vertAlign val="subscript"/>
      <sz val="14"/>
      <name val="Cambria"/>
      <family val="1"/>
    </font>
    <font>
      <sz val="14"/>
      <name val="Cambria"/>
      <family val="1"/>
    </font>
    <font>
      <sz val="12"/>
      <color rgb="FFFF0000"/>
      <name val="ＭＳ Ｐゴシック"/>
      <family val="3"/>
      <charset val="128"/>
    </font>
    <font>
      <i/>
      <sz val="10"/>
      <name val="Cambria"/>
      <family val="1"/>
    </font>
    <font>
      <vertAlign val="subscript"/>
      <sz val="10"/>
      <name val="Cambria"/>
      <family val="1"/>
    </font>
    <font>
      <sz val="10"/>
      <name val="Cambria"/>
      <family val="1"/>
    </font>
    <font>
      <sz val="11"/>
      <name val="Cambria"/>
      <family val="1"/>
    </font>
    <font>
      <sz val="10"/>
      <color theme="0"/>
      <name val="ＭＳ Ｐゴシック"/>
      <family val="3"/>
      <charset val="128"/>
      <scheme val="major"/>
    </font>
    <font>
      <b/>
      <sz val="10"/>
      <color theme="0"/>
      <name val="ＭＳ Ｐゴシック"/>
      <family val="3"/>
      <charset val="128"/>
      <scheme val="major"/>
    </font>
    <font>
      <vertAlign val="subscript"/>
      <sz val="11"/>
      <name val="Cambria"/>
      <family val="1"/>
    </font>
    <font>
      <i/>
      <sz val="11"/>
      <name val="Cambria"/>
      <family val="1"/>
    </font>
    <font>
      <i/>
      <sz val="12"/>
      <name val="Cambria"/>
      <family val="1"/>
    </font>
    <font>
      <vertAlign val="subscript"/>
      <sz val="12"/>
      <name val="Cambria"/>
      <family val="1"/>
    </font>
    <font>
      <sz val="10"/>
      <name val="ＭＳ Ｐゴシック"/>
      <family val="3"/>
      <charset val="128"/>
      <scheme val="minor"/>
    </font>
    <font>
      <sz val="12"/>
      <name val="Cambria"/>
      <family val="1"/>
    </font>
    <font>
      <sz val="14"/>
      <color indexed="8"/>
      <name val="Cambria"/>
      <family val="1"/>
    </font>
    <font>
      <i/>
      <sz val="14"/>
      <color indexed="8"/>
      <name val="Cambria"/>
      <family val="1"/>
    </font>
    <font>
      <vertAlign val="subscript"/>
      <sz val="14"/>
      <color indexed="8"/>
      <name val="Cambria"/>
      <family val="1"/>
    </font>
    <font>
      <i/>
      <sz val="10"/>
      <color rgb="FF000000"/>
      <name val="Cambria"/>
      <family val="1"/>
    </font>
    <font>
      <vertAlign val="subscript"/>
      <sz val="10"/>
      <color indexed="8"/>
      <name val="Cambria"/>
      <family val="1"/>
    </font>
    <font>
      <i/>
      <sz val="10"/>
      <color indexed="8"/>
      <name val="Cambria"/>
      <family val="1"/>
    </font>
    <font>
      <i/>
      <sz val="11"/>
      <color rgb="FF000000"/>
      <name val="Cambria"/>
      <family val="1"/>
    </font>
    <font>
      <vertAlign val="subscript"/>
      <sz val="11"/>
      <color indexed="8"/>
      <name val="Cambria"/>
      <family val="1"/>
    </font>
    <font>
      <vertAlign val="subscript"/>
      <sz val="11"/>
      <color indexed="8"/>
      <name val="Century"/>
      <family val="1"/>
    </font>
    <font>
      <sz val="10"/>
      <color theme="1"/>
      <name val="ＭＳ Ｐゴシック"/>
      <family val="3"/>
      <charset val="128"/>
    </font>
    <font>
      <i/>
      <sz val="11"/>
      <color rgb="FF000000"/>
      <name val="Century"/>
      <family val="1"/>
    </font>
    <font>
      <b/>
      <sz val="16"/>
      <color theme="0"/>
      <name val="ＭＳ Ｐゴシック"/>
      <family val="3"/>
      <charset val="128"/>
    </font>
    <font>
      <sz val="9"/>
      <color indexed="8"/>
      <name val="Century"/>
      <family val="1"/>
    </font>
    <font>
      <vertAlign val="subscript"/>
      <sz val="9"/>
      <color indexed="8"/>
      <name val="Century"/>
      <family val="1"/>
    </font>
    <font>
      <sz val="9"/>
      <color indexed="8"/>
      <name val="ＭＳ Ｐゴシック"/>
      <family val="3"/>
      <charset val="128"/>
    </font>
  </fonts>
  <fills count="3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27"/>
        <bgColor indexed="64"/>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theme="3" tint="-0.24994659260841701"/>
        <bgColor indexed="64"/>
      </patternFill>
    </fill>
    <fill>
      <patternFill patternType="solid">
        <fgColor theme="0" tint="-0.14999847407452621"/>
        <bgColor indexed="64"/>
      </patternFill>
    </fill>
    <fill>
      <patternFill patternType="solid">
        <fgColor theme="3" tint="-0.249977111117893"/>
        <bgColor indexed="64"/>
      </patternFill>
    </fill>
  </fills>
  <borders count="10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right style="medium">
        <color indexed="64"/>
      </right>
      <top style="thin">
        <color indexed="64"/>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dotted">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dotted">
        <color indexed="64"/>
      </top>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style="hair">
        <color indexed="64"/>
      </left>
      <right style="hair">
        <color indexed="64"/>
      </right>
      <top style="hair">
        <color indexed="64"/>
      </top>
      <bottom style="hair">
        <color indexed="64"/>
      </bottom>
      <diagonal/>
    </border>
    <border>
      <left style="thin">
        <color indexed="64"/>
      </left>
      <right/>
      <top style="thick">
        <color indexed="64"/>
      </top>
      <bottom/>
      <diagonal/>
    </border>
    <border>
      <left/>
      <right/>
      <top style="thick">
        <color indexed="64"/>
      </top>
      <bottom/>
      <diagonal/>
    </border>
    <border>
      <left/>
      <right style="thin">
        <color indexed="64"/>
      </right>
      <top style="thick">
        <color indexed="64"/>
      </top>
      <bottom/>
      <diagonal/>
    </border>
    <border>
      <left style="thin">
        <color indexed="64"/>
      </left>
      <right style="thin">
        <color indexed="64"/>
      </right>
      <top style="medium">
        <color indexed="64"/>
      </top>
      <bottom/>
      <diagonal/>
    </border>
    <border>
      <left/>
      <right style="thin">
        <color indexed="64"/>
      </right>
      <top style="thin">
        <color indexed="64"/>
      </top>
      <bottom style="thin">
        <color indexed="64"/>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right style="medium">
        <color indexed="64"/>
      </right>
      <top style="thick">
        <color indexed="64"/>
      </top>
      <bottom style="thick">
        <color indexed="64"/>
      </bottom>
      <diagonal/>
    </border>
    <border>
      <left style="medium">
        <color indexed="64"/>
      </left>
      <right/>
      <top style="thick">
        <color indexed="64"/>
      </top>
      <bottom/>
      <diagonal/>
    </border>
    <border>
      <left style="medium">
        <color indexed="64"/>
      </left>
      <right/>
      <top/>
      <bottom style="thin">
        <color indexed="64"/>
      </bottom>
      <diagonal/>
    </border>
    <border>
      <left style="thin">
        <color indexed="64"/>
      </left>
      <right style="medium">
        <color indexed="64"/>
      </right>
      <top style="thick">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medium">
        <color indexed="64"/>
      </top>
      <bottom style="thin">
        <color indexed="64"/>
      </bottom>
      <diagonal/>
    </border>
    <border>
      <left style="thin">
        <color indexed="64"/>
      </left>
      <right/>
      <top style="dotted">
        <color indexed="64"/>
      </top>
      <bottom style="thin">
        <color indexed="64"/>
      </bottom>
      <diagonal/>
    </border>
    <border>
      <left/>
      <right style="medium">
        <color indexed="64"/>
      </right>
      <top style="dotted">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medium">
        <color indexed="64"/>
      </right>
      <top style="thin">
        <color indexed="64"/>
      </top>
      <bottom style="dotted">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style="dotted">
        <color indexed="64"/>
      </top>
      <bottom style="dotted">
        <color indexed="64"/>
      </bottom>
      <diagonal/>
    </border>
    <border>
      <left/>
      <right style="thin">
        <color indexed="64"/>
      </right>
      <top/>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right style="medium">
        <color indexed="64"/>
      </right>
      <top style="thick">
        <color indexed="64"/>
      </top>
      <bottom style="thin">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thick">
        <color indexed="64"/>
      </bottom>
      <diagonal/>
    </border>
    <border>
      <left/>
      <right/>
      <top style="medium">
        <color indexed="64"/>
      </top>
      <bottom style="thick">
        <color indexed="64"/>
      </bottom>
      <diagonal/>
    </border>
    <border>
      <left/>
      <right style="medium">
        <color indexed="64"/>
      </right>
      <top style="medium">
        <color indexed="64"/>
      </top>
      <bottom style="thick">
        <color indexed="64"/>
      </bottom>
      <diagonal/>
    </border>
    <border>
      <left/>
      <right style="thin">
        <color indexed="64"/>
      </right>
      <top style="medium">
        <color indexed="64"/>
      </top>
      <bottom/>
      <diagonal/>
    </border>
    <border>
      <left/>
      <right style="thin">
        <color indexed="64"/>
      </right>
      <top style="thick">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style="thin">
        <color indexed="64"/>
      </right>
      <top style="medium">
        <color indexed="64"/>
      </top>
      <bottom style="thin">
        <color indexed="64"/>
      </bottom>
      <diagonal/>
    </border>
    <border>
      <left style="thin">
        <color indexed="64"/>
      </left>
      <right/>
      <top/>
      <bottom style="dotted">
        <color indexed="64"/>
      </bottom>
      <diagonal/>
    </border>
    <border>
      <left/>
      <right style="thin">
        <color indexed="64"/>
      </right>
      <top/>
      <bottom style="dotted">
        <color indexed="64"/>
      </bottom>
      <diagonal/>
    </border>
    <border>
      <left style="medium">
        <color indexed="64"/>
      </left>
      <right style="thin">
        <color indexed="64"/>
      </right>
      <top style="medium">
        <color indexed="64"/>
      </top>
      <bottom style="medium">
        <color indexed="64"/>
      </bottom>
      <diagonal/>
    </border>
  </borders>
  <cellStyleXfs count="46">
    <xf numFmtId="0" fontId="0" fillId="0" borderId="0">
      <alignment vertical="center"/>
    </xf>
    <xf numFmtId="0" fontId="28" fillId="2" borderId="0" applyNumberFormat="0" applyBorder="0" applyAlignment="0" applyProtection="0">
      <alignment vertical="center"/>
    </xf>
    <xf numFmtId="0" fontId="28" fillId="3" borderId="0" applyNumberFormat="0" applyBorder="0" applyAlignment="0" applyProtection="0">
      <alignment vertical="center"/>
    </xf>
    <xf numFmtId="0" fontId="28" fillId="4" borderId="0" applyNumberFormat="0" applyBorder="0" applyAlignment="0" applyProtection="0">
      <alignment vertical="center"/>
    </xf>
    <xf numFmtId="0" fontId="28" fillId="5" borderId="0" applyNumberFormat="0" applyBorder="0" applyAlignment="0" applyProtection="0">
      <alignment vertical="center"/>
    </xf>
    <xf numFmtId="0" fontId="28" fillId="6" borderId="0" applyNumberFormat="0" applyBorder="0" applyAlignment="0" applyProtection="0">
      <alignment vertical="center"/>
    </xf>
    <xf numFmtId="0" fontId="28" fillId="7" borderId="0" applyNumberFormat="0" applyBorder="0" applyAlignment="0" applyProtection="0">
      <alignment vertical="center"/>
    </xf>
    <xf numFmtId="0" fontId="28" fillId="8" borderId="0" applyNumberFormat="0" applyBorder="0" applyAlignment="0" applyProtection="0">
      <alignment vertical="center"/>
    </xf>
    <xf numFmtId="0" fontId="28" fillId="9" borderId="0" applyNumberFormat="0" applyBorder="0" applyAlignment="0" applyProtection="0">
      <alignment vertical="center"/>
    </xf>
    <xf numFmtId="0" fontId="28" fillId="10" borderId="0" applyNumberFormat="0" applyBorder="0" applyAlignment="0" applyProtection="0">
      <alignment vertical="center"/>
    </xf>
    <xf numFmtId="0" fontId="28" fillId="5" borderId="0" applyNumberFormat="0" applyBorder="0" applyAlignment="0" applyProtection="0">
      <alignment vertical="center"/>
    </xf>
    <xf numFmtId="0" fontId="28" fillId="8" borderId="0" applyNumberFormat="0" applyBorder="0" applyAlignment="0" applyProtection="0">
      <alignment vertical="center"/>
    </xf>
    <xf numFmtId="0" fontId="28" fillId="11" borderId="0" applyNumberFormat="0" applyBorder="0" applyAlignment="0" applyProtection="0">
      <alignment vertical="center"/>
    </xf>
    <xf numFmtId="0" fontId="29" fillId="12" borderId="0" applyNumberFormat="0" applyBorder="0" applyAlignment="0" applyProtection="0">
      <alignment vertical="center"/>
    </xf>
    <xf numFmtId="0" fontId="29" fillId="9" borderId="0" applyNumberFormat="0" applyBorder="0" applyAlignment="0" applyProtection="0">
      <alignment vertical="center"/>
    </xf>
    <xf numFmtId="0" fontId="29" fillId="10" borderId="0" applyNumberFormat="0" applyBorder="0" applyAlignment="0" applyProtection="0">
      <alignment vertical="center"/>
    </xf>
    <xf numFmtId="0" fontId="29"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29" fillId="18" borderId="0" applyNumberFormat="0" applyBorder="0" applyAlignment="0" applyProtection="0">
      <alignment vertical="center"/>
    </xf>
    <xf numFmtId="0" fontId="29" fillId="13" borderId="0" applyNumberFormat="0" applyBorder="0" applyAlignment="0" applyProtection="0">
      <alignment vertical="center"/>
    </xf>
    <xf numFmtId="0" fontId="29" fillId="14" borderId="0" applyNumberFormat="0" applyBorder="0" applyAlignment="0" applyProtection="0">
      <alignment vertical="center"/>
    </xf>
    <xf numFmtId="0" fontId="29" fillId="19" borderId="0" applyNumberFormat="0" applyBorder="0" applyAlignment="0" applyProtection="0">
      <alignment vertical="center"/>
    </xf>
    <xf numFmtId="0" fontId="30" fillId="0" borderId="0" applyNumberFormat="0" applyFill="0" applyBorder="0" applyAlignment="0" applyProtection="0">
      <alignment vertical="center"/>
    </xf>
    <xf numFmtId="0" fontId="12" fillId="20" borderId="1" applyNumberFormat="0" applyAlignment="0" applyProtection="0">
      <alignment vertical="center"/>
    </xf>
    <xf numFmtId="0" fontId="31" fillId="21" borderId="0" applyNumberFormat="0" applyBorder="0" applyAlignment="0" applyProtection="0">
      <alignment vertical="center"/>
    </xf>
    <xf numFmtId="9" fontId="2" fillId="0" borderId="0" applyFont="0" applyFill="0" applyBorder="0" applyAlignment="0" applyProtection="0">
      <alignment vertical="center"/>
    </xf>
    <xf numFmtId="9" fontId="2" fillId="0" borderId="0" applyFont="0" applyFill="0" applyBorder="0" applyAlignment="0" applyProtection="0">
      <alignment vertical="center"/>
    </xf>
    <xf numFmtId="0" fontId="2" fillId="22" borderId="2" applyNumberFormat="0" applyFont="0" applyAlignment="0" applyProtection="0">
      <alignment vertical="center"/>
    </xf>
    <xf numFmtId="0" fontId="32" fillId="0" borderId="3" applyNumberFormat="0" applyFill="0" applyAlignment="0" applyProtection="0">
      <alignment vertical="center"/>
    </xf>
    <xf numFmtId="0" fontId="33" fillId="3" borderId="0" applyNumberFormat="0" applyBorder="0" applyAlignment="0" applyProtection="0">
      <alignment vertical="center"/>
    </xf>
    <xf numFmtId="0" fontId="34" fillId="23" borderId="4" applyNumberFormat="0" applyAlignment="0" applyProtection="0">
      <alignment vertical="center"/>
    </xf>
    <xf numFmtId="0" fontId="35" fillId="0" borderId="0" applyNumberForma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0" fontId="36" fillId="0" borderId="5" applyNumberFormat="0" applyFill="0" applyAlignment="0" applyProtection="0">
      <alignment vertical="center"/>
    </xf>
    <xf numFmtId="0" fontId="37" fillId="0" borderId="6" applyNumberFormat="0" applyFill="0" applyAlignment="0" applyProtection="0">
      <alignment vertical="center"/>
    </xf>
    <xf numFmtId="0" fontId="38" fillId="0" borderId="7" applyNumberFormat="0" applyFill="0" applyAlignment="0" applyProtection="0">
      <alignment vertical="center"/>
    </xf>
    <xf numFmtId="0" fontId="38" fillId="0" borderId="0" applyNumberFormat="0" applyFill="0" applyBorder="0" applyAlignment="0" applyProtection="0">
      <alignment vertical="center"/>
    </xf>
    <xf numFmtId="0" fontId="39" fillId="0" borderId="8" applyNumberFormat="0" applyFill="0" applyAlignment="0" applyProtection="0">
      <alignment vertical="center"/>
    </xf>
    <xf numFmtId="0" fontId="40" fillId="23" borderId="9" applyNumberFormat="0" applyAlignment="0" applyProtection="0">
      <alignment vertical="center"/>
    </xf>
    <xf numFmtId="0" fontId="41" fillId="0" borderId="0" applyNumberFormat="0" applyFill="0" applyBorder="0" applyAlignment="0" applyProtection="0">
      <alignment vertical="center"/>
    </xf>
    <xf numFmtId="0" fontId="42" fillId="7" borderId="4" applyNumberFormat="0" applyAlignment="0" applyProtection="0">
      <alignment vertical="center"/>
    </xf>
    <xf numFmtId="0" fontId="43" fillId="4" borderId="0" applyNumberFormat="0" applyBorder="0" applyAlignment="0" applyProtection="0">
      <alignment vertical="center"/>
    </xf>
  </cellStyleXfs>
  <cellXfs count="806">
    <xf numFmtId="0" fontId="0" fillId="0" borderId="0" xfId="0">
      <alignment vertical="center"/>
    </xf>
    <xf numFmtId="0" fontId="0" fillId="0" borderId="0" xfId="0" applyProtection="1">
      <alignment vertical="center"/>
    </xf>
    <xf numFmtId="0" fontId="9" fillId="0" borderId="12" xfId="0" applyFont="1" applyBorder="1" applyAlignment="1" applyProtection="1">
      <alignment horizontal="center" vertical="center" shrinkToFit="1"/>
    </xf>
    <xf numFmtId="0" fontId="5" fillId="0" borderId="13" xfId="0" applyFont="1" applyBorder="1" applyAlignment="1" applyProtection="1">
      <alignment horizontal="center" vertical="center"/>
    </xf>
    <xf numFmtId="0" fontId="0" fillId="0" borderId="0" xfId="0" applyBorder="1" applyProtection="1">
      <alignment vertical="center"/>
    </xf>
    <xf numFmtId="0" fontId="5" fillId="0" borderId="14" xfId="0" applyFont="1" applyBorder="1" applyAlignment="1" applyProtection="1">
      <alignment horizontal="center" vertical="center"/>
    </xf>
    <xf numFmtId="0" fontId="5" fillId="0" borderId="12" xfId="0" applyFont="1" applyBorder="1" applyAlignment="1" applyProtection="1">
      <alignment horizontal="center" vertical="center"/>
    </xf>
    <xf numFmtId="0" fontId="5" fillId="0" borderId="15" xfId="0" applyFont="1" applyBorder="1" applyAlignment="1" applyProtection="1">
      <alignment horizontal="center" vertical="center"/>
    </xf>
    <xf numFmtId="0" fontId="5" fillId="0" borderId="0" xfId="0" applyFont="1" applyBorder="1" applyAlignment="1" applyProtection="1">
      <alignment horizontal="center" vertical="center"/>
    </xf>
    <xf numFmtId="0" fontId="5" fillId="0" borderId="0" xfId="0" applyFont="1" applyBorder="1" applyAlignment="1" applyProtection="1">
      <alignment vertical="center"/>
    </xf>
    <xf numFmtId="0" fontId="5" fillId="0" borderId="0" xfId="0" applyFont="1" applyProtection="1">
      <alignment vertical="center"/>
    </xf>
    <xf numFmtId="0" fontId="5" fillId="0" borderId="16" xfId="0" applyFont="1" applyBorder="1" applyAlignment="1" applyProtection="1">
      <alignment horizontal="center" vertical="center" wrapText="1"/>
    </xf>
    <xf numFmtId="0" fontId="5" fillId="0" borderId="0" xfId="0" applyFont="1" applyBorder="1" applyProtection="1">
      <alignment vertical="center"/>
    </xf>
    <xf numFmtId="0" fontId="5" fillId="0" borderId="23" xfId="0" applyFont="1" applyBorder="1" applyProtection="1">
      <alignment vertical="center"/>
    </xf>
    <xf numFmtId="0" fontId="5" fillId="0" borderId="0" xfId="0" applyFont="1" applyBorder="1" applyAlignment="1" applyProtection="1">
      <alignment vertical="top" wrapText="1"/>
    </xf>
    <xf numFmtId="0" fontId="5" fillId="0" borderId="0" xfId="0" applyFont="1" applyBorder="1" applyAlignment="1" applyProtection="1">
      <alignment horizontal="left" vertical="center"/>
    </xf>
    <xf numFmtId="0" fontId="8" fillId="0" borderId="0" xfId="0" applyFont="1" applyBorder="1" applyProtection="1">
      <alignment vertical="center"/>
    </xf>
    <xf numFmtId="0" fontId="0" fillId="0" borderId="0" xfId="0" applyBorder="1" applyAlignment="1" applyProtection="1">
      <alignment horizontal="center" vertical="center"/>
    </xf>
    <xf numFmtId="0" fontId="5" fillId="0" borderId="0" xfId="0" applyFont="1" applyFill="1" applyBorder="1" applyProtection="1">
      <alignment vertical="center"/>
    </xf>
    <xf numFmtId="0" fontId="5" fillId="0" borderId="0" xfId="0" applyFont="1" applyBorder="1" applyAlignment="1" applyProtection="1">
      <alignment horizontal="right" vertical="center"/>
    </xf>
    <xf numFmtId="0" fontId="5" fillId="0" borderId="28" xfId="0" applyFont="1" applyBorder="1" applyAlignment="1" applyProtection="1">
      <alignment horizontal="center" vertical="center" shrinkToFit="1"/>
    </xf>
    <xf numFmtId="0" fontId="0" fillId="0" borderId="0" xfId="0" applyFont="1" applyProtection="1">
      <alignment vertical="center"/>
    </xf>
    <xf numFmtId="0" fontId="0" fillId="0" borderId="0" xfId="0" applyFont="1" applyBorder="1" applyProtection="1">
      <alignment vertical="center"/>
    </xf>
    <xf numFmtId="0" fontId="9" fillId="0" borderId="0" xfId="0" applyFont="1" applyBorder="1" applyAlignment="1" applyProtection="1">
      <alignment horizontal="left" vertical="center" shrinkToFit="1"/>
    </xf>
    <xf numFmtId="0" fontId="9" fillId="0" borderId="0" xfId="0" applyFont="1" applyBorder="1" applyAlignment="1" applyProtection="1">
      <alignment vertical="center" shrinkToFit="1"/>
    </xf>
    <xf numFmtId="186" fontId="5" fillId="0" borderId="0" xfId="28" applyNumberFormat="1" applyFont="1" applyBorder="1" applyAlignment="1" applyProtection="1">
      <alignment horizontal="right"/>
    </xf>
    <xf numFmtId="0" fontId="5" fillId="0" borderId="31" xfId="0" applyFont="1" applyBorder="1" applyAlignment="1" applyProtection="1">
      <alignment horizontal="center" vertical="center" shrinkToFit="1"/>
    </xf>
    <xf numFmtId="0" fontId="5" fillId="0" borderId="32" xfId="0" applyFont="1" applyBorder="1" applyAlignment="1" applyProtection="1">
      <alignment horizontal="left" vertical="center" shrinkToFit="1"/>
    </xf>
    <xf numFmtId="0" fontId="5" fillId="24" borderId="32" xfId="0" applyFont="1" applyFill="1" applyBorder="1" applyAlignment="1" applyProtection="1">
      <alignment horizontal="right" vertical="center" shrinkToFit="1"/>
      <protection locked="0"/>
    </xf>
    <xf numFmtId="0" fontId="5" fillId="0" borderId="33" xfId="0" applyFont="1" applyBorder="1" applyAlignment="1" applyProtection="1">
      <alignment horizontal="left" vertical="center" shrinkToFit="1"/>
    </xf>
    <xf numFmtId="0" fontId="2" fillId="24" borderId="37" xfId="0" applyFont="1" applyFill="1" applyBorder="1" applyAlignment="1" applyProtection="1">
      <alignment vertical="center" wrapText="1"/>
      <protection locked="0"/>
    </xf>
    <xf numFmtId="0" fontId="2" fillId="24" borderId="20" xfId="0" applyFont="1" applyFill="1" applyBorder="1" applyAlignment="1" applyProtection="1">
      <alignment vertical="center" wrapText="1"/>
      <protection locked="0"/>
    </xf>
    <xf numFmtId="0" fontId="2" fillId="24" borderId="21" xfId="0" applyFont="1" applyFill="1" applyBorder="1" applyAlignment="1" applyProtection="1">
      <alignment vertical="center" wrapText="1"/>
      <protection locked="0"/>
    </xf>
    <xf numFmtId="0" fontId="2" fillId="24" borderId="38" xfId="0" applyFont="1" applyFill="1" applyBorder="1" applyAlignment="1" applyProtection="1">
      <alignment vertical="center" wrapText="1"/>
      <protection locked="0"/>
    </xf>
    <xf numFmtId="0" fontId="2" fillId="24" borderId="0" xfId="0" applyFont="1" applyFill="1" applyBorder="1" applyAlignment="1" applyProtection="1">
      <alignment vertical="center" wrapText="1"/>
      <protection locked="0"/>
    </xf>
    <xf numFmtId="0" fontId="2" fillId="24" borderId="23" xfId="0" applyFont="1" applyFill="1" applyBorder="1" applyAlignment="1" applyProtection="1">
      <alignment vertical="center" wrapText="1"/>
      <protection locked="0"/>
    </xf>
    <xf numFmtId="0" fontId="2" fillId="24" borderId="39" xfId="0" applyFont="1" applyFill="1" applyBorder="1" applyAlignment="1" applyProtection="1">
      <alignment vertical="center" wrapText="1"/>
      <protection locked="0"/>
    </xf>
    <xf numFmtId="0" fontId="2" fillId="24" borderId="26" xfId="0" applyFont="1" applyFill="1" applyBorder="1" applyAlignment="1" applyProtection="1">
      <alignment vertical="center" wrapText="1"/>
      <protection locked="0"/>
    </xf>
    <xf numFmtId="0" fontId="2" fillId="24" borderId="27" xfId="0" applyFont="1" applyFill="1" applyBorder="1" applyAlignment="1" applyProtection="1">
      <alignment vertical="center" wrapText="1"/>
      <protection locked="0"/>
    </xf>
    <xf numFmtId="180" fontId="5" fillId="26" borderId="40" xfId="0" applyNumberFormat="1" applyFont="1" applyFill="1" applyBorder="1" applyAlignment="1" applyProtection="1">
      <alignment horizontal="center" vertical="center" shrinkToFit="1"/>
      <protection locked="0"/>
    </xf>
    <xf numFmtId="0" fontId="5" fillId="0" borderId="31" xfId="0" applyFont="1" applyFill="1" applyBorder="1" applyAlignment="1" applyProtection="1">
      <alignment horizontal="center" vertical="center" shrinkToFit="1"/>
    </xf>
    <xf numFmtId="0" fontId="5" fillId="0" borderId="43" xfId="0" applyFont="1" applyFill="1" applyBorder="1" applyAlignment="1" applyProtection="1">
      <alignment horizontal="center" vertical="center" shrinkToFit="1"/>
    </xf>
    <xf numFmtId="178" fontId="5" fillId="0" borderId="45" xfId="0" applyNumberFormat="1" applyFont="1" applyFill="1" applyBorder="1" applyAlignment="1" applyProtection="1">
      <alignment horizontal="center" vertical="center" shrinkToFit="1"/>
    </xf>
    <xf numFmtId="0" fontId="5" fillId="0" borderId="46" xfId="0" applyFont="1" applyFill="1" applyBorder="1" applyAlignment="1" applyProtection="1">
      <alignment horizontal="center" vertical="center" shrinkToFit="1"/>
    </xf>
    <xf numFmtId="178" fontId="5" fillId="0" borderId="12" xfId="0" applyNumberFormat="1" applyFont="1" applyFill="1" applyBorder="1" applyAlignment="1" applyProtection="1">
      <alignment horizontal="right" vertical="center"/>
    </xf>
    <xf numFmtId="0" fontId="5" fillId="0" borderId="0" xfId="0" applyFont="1" applyBorder="1" applyAlignment="1" applyProtection="1">
      <alignment vertical="center" shrinkToFit="1"/>
    </xf>
    <xf numFmtId="0" fontId="5" fillId="0" borderId="0" xfId="0" applyFont="1" applyAlignment="1" applyProtection="1">
      <alignment horizontal="center" vertical="center"/>
    </xf>
    <xf numFmtId="0" fontId="4" fillId="0" borderId="0" xfId="0" applyFont="1" applyBorder="1" applyAlignment="1" applyProtection="1">
      <alignment horizontal="center" vertical="center"/>
    </xf>
    <xf numFmtId="0" fontId="5" fillId="0" borderId="43" xfId="0" applyFont="1" applyBorder="1" applyAlignment="1" applyProtection="1">
      <alignment horizontal="center" vertical="center"/>
    </xf>
    <xf numFmtId="0" fontId="5" fillId="0" borderId="0" xfId="0" applyFont="1" applyBorder="1" applyAlignment="1" applyProtection="1"/>
    <xf numFmtId="186" fontId="5" fillId="0" borderId="0" xfId="0" applyNumberFormat="1" applyFont="1" applyBorder="1" applyAlignment="1" applyProtection="1">
      <alignment horizontal="right" vertical="center"/>
    </xf>
    <xf numFmtId="180" fontId="5" fillId="24" borderId="51" xfId="0" applyNumberFormat="1" applyFont="1" applyFill="1" applyBorder="1" applyAlignment="1" applyProtection="1">
      <alignment horizontal="center" vertical="center" shrinkToFit="1"/>
      <protection locked="0"/>
    </xf>
    <xf numFmtId="180" fontId="5" fillId="24" borderId="53" xfId="0" applyNumberFormat="1" applyFont="1" applyFill="1" applyBorder="1" applyAlignment="1" applyProtection="1">
      <alignment horizontal="center" vertical="center" shrinkToFit="1"/>
      <protection locked="0"/>
    </xf>
    <xf numFmtId="186" fontId="5" fillId="0" borderId="0" xfId="0" applyNumberFormat="1" applyFont="1" applyFill="1" applyBorder="1" applyAlignment="1" applyProtection="1">
      <alignment horizontal="right" vertical="center"/>
    </xf>
    <xf numFmtId="0" fontId="5" fillId="0" borderId="22" xfId="0" applyFont="1" applyFill="1" applyBorder="1" applyAlignment="1" applyProtection="1">
      <alignment horizontal="right" vertical="center"/>
    </xf>
    <xf numFmtId="0" fontId="9" fillId="0" borderId="17" xfId="0" applyFont="1" applyBorder="1" applyAlignment="1" applyProtection="1">
      <alignment horizontal="center" vertical="center" shrinkToFit="1"/>
    </xf>
    <xf numFmtId="178" fontId="5" fillId="0" borderId="46" xfId="0" applyNumberFormat="1" applyFont="1" applyFill="1" applyBorder="1" applyAlignment="1" applyProtection="1">
      <alignment horizontal="center" vertical="center" shrinkToFit="1"/>
    </xf>
    <xf numFmtId="178" fontId="5" fillId="0" borderId="59" xfId="0" applyNumberFormat="1" applyFont="1" applyFill="1" applyBorder="1" applyAlignment="1" applyProtection="1">
      <alignment horizontal="center" vertical="center" shrinkToFit="1"/>
    </xf>
    <xf numFmtId="180" fontId="5" fillId="0" borderId="0" xfId="0" applyNumberFormat="1" applyFont="1" applyFill="1" applyBorder="1" applyAlignment="1" applyProtection="1">
      <alignment horizontal="center" vertical="center" shrinkToFit="1"/>
    </xf>
    <xf numFmtId="0" fontId="5" fillId="0" borderId="0" xfId="0" applyFont="1" applyFill="1" applyProtection="1">
      <alignment vertical="center"/>
    </xf>
    <xf numFmtId="180" fontId="5" fillId="26" borderId="43" xfId="0" applyNumberFormat="1" applyFont="1" applyFill="1" applyBorder="1" applyAlignment="1" applyProtection="1">
      <alignment vertical="center"/>
      <protection locked="0"/>
    </xf>
    <xf numFmtId="180" fontId="5" fillId="0" borderId="47" xfId="0" applyNumberFormat="1" applyFont="1" applyFill="1" applyBorder="1" applyAlignment="1" applyProtection="1">
      <alignment vertical="center"/>
    </xf>
    <xf numFmtId="180" fontId="5" fillId="0" borderId="12" xfId="0" applyNumberFormat="1" applyFont="1" applyFill="1" applyBorder="1" applyAlignment="1" applyProtection="1">
      <alignment vertical="center"/>
    </xf>
    <xf numFmtId="176" fontId="5" fillId="26" borderId="12" xfId="0" applyNumberFormat="1" applyFont="1" applyFill="1" applyBorder="1" applyAlignment="1" applyProtection="1">
      <alignment vertical="center"/>
      <protection locked="0"/>
    </xf>
    <xf numFmtId="180" fontId="7" fillId="0" borderId="0" xfId="0" applyNumberFormat="1" applyFont="1" applyBorder="1" applyAlignment="1" applyProtection="1">
      <alignment vertical="center"/>
    </xf>
    <xf numFmtId="176" fontId="5" fillId="0" borderId="24" xfId="0" applyNumberFormat="1" applyFont="1" applyBorder="1" applyAlignment="1" applyProtection="1">
      <alignment horizontal="right" vertical="center"/>
    </xf>
    <xf numFmtId="0" fontId="19" fillId="0" borderId="0" xfId="0" applyFont="1" applyBorder="1" applyAlignment="1" applyProtection="1"/>
    <xf numFmtId="0" fontId="11" fillId="0" borderId="0" xfId="0" applyFont="1" applyBorder="1" applyAlignment="1" applyProtection="1">
      <alignment horizontal="right" vertical="center"/>
    </xf>
    <xf numFmtId="0" fontId="0" fillId="0" borderId="0" xfId="0" applyBorder="1" applyAlignment="1" applyProtection="1">
      <alignment horizontal="right" vertical="center"/>
    </xf>
    <xf numFmtId="177" fontId="5" fillId="25" borderId="12" xfId="0" applyNumberFormat="1" applyFont="1" applyFill="1" applyBorder="1" applyAlignment="1" applyProtection="1">
      <alignment vertical="center"/>
      <protection locked="0"/>
    </xf>
    <xf numFmtId="182" fontId="5" fillId="25" borderId="12" xfId="0" applyNumberFormat="1" applyFont="1" applyFill="1" applyBorder="1" applyAlignment="1" applyProtection="1">
      <alignment vertical="center"/>
      <protection locked="0"/>
    </xf>
    <xf numFmtId="182" fontId="5" fillId="26" borderId="12" xfId="0" applyNumberFormat="1" applyFont="1" applyFill="1" applyBorder="1" applyAlignment="1" applyProtection="1">
      <alignment vertical="center"/>
      <protection locked="0"/>
    </xf>
    <xf numFmtId="178" fontId="5" fillId="0" borderId="24" xfId="0" applyNumberFormat="1" applyFont="1" applyBorder="1" applyProtection="1">
      <alignment vertical="center"/>
    </xf>
    <xf numFmtId="186" fontId="5" fillId="0" borderId="24" xfId="0" applyNumberFormat="1" applyFont="1" applyBorder="1" applyAlignment="1" applyProtection="1">
      <alignment vertical="center"/>
    </xf>
    <xf numFmtId="180" fontId="5" fillId="0" borderId="12" xfId="0" applyNumberFormat="1" applyFont="1" applyFill="1" applyBorder="1" applyAlignment="1" applyProtection="1">
      <alignment horizontal="right" vertical="center"/>
    </xf>
    <xf numFmtId="0" fontId="5" fillId="0" borderId="0" xfId="0" applyFont="1" applyBorder="1" applyAlignment="1" applyProtection="1">
      <alignment horizontal="center" vertical="center" shrinkToFit="1"/>
    </xf>
    <xf numFmtId="176" fontId="5" fillId="26" borderId="12" xfId="0" applyNumberFormat="1" applyFont="1" applyFill="1" applyBorder="1" applyProtection="1">
      <alignment vertical="center"/>
      <protection locked="0"/>
    </xf>
    <xf numFmtId="179" fontId="5" fillId="26" borderId="12" xfId="0" applyNumberFormat="1" applyFont="1" applyFill="1" applyBorder="1" applyProtection="1">
      <alignment vertical="center"/>
      <protection locked="0"/>
    </xf>
    <xf numFmtId="180" fontId="5" fillId="26" borderId="12" xfId="0" applyNumberFormat="1" applyFont="1" applyFill="1" applyBorder="1" applyProtection="1">
      <alignment vertical="center"/>
      <protection locked="0"/>
    </xf>
    <xf numFmtId="181" fontId="5" fillId="0" borderId="12" xfId="0" applyNumberFormat="1" applyFont="1" applyFill="1" applyBorder="1" applyAlignment="1" applyProtection="1">
      <alignment horizontal="right" vertical="center"/>
    </xf>
    <xf numFmtId="0" fontId="5" fillId="26" borderId="63" xfId="0" applyFont="1" applyFill="1" applyBorder="1" applyAlignment="1" applyProtection="1">
      <alignment horizontal="center" vertical="center" shrinkToFit="1"/>
      <protection locked="0"/>
    </xf>
    <xf numFmtId="180" fontId="5" fillId="26" borderId="0" xfId="0" applyNumberFormat="1" applyFont="1" applyFill="1" applyBorder="1" applyAlignment="1" applyProtection="1">
      <alignment horizontal="center" vertical="center" shrinkToFit="1"/>
    </xf>
    <xf numFmtId="179" fontId="5" fillId="0" borderId="0" xfId="0" applyNumberFormat="1" applyFont="1" applyFill="1" applyBorder="1" applyAlignment="1" applyProtection="1">
      <alignment horizontal="center" vertical="center"/>
    </xf>
    <xf numFmtId="181" fontId="5" fillId="25" borderId="12" xfId="0" applyNumberFormat="1" applyFont="1" applyFill="1" applyBorder="1" applyAlignment="1" applyProtection="1">
      <alignment horizontal="right" vertical="center"/>
      <protection locked="0"/>
    </xf>
    <xf numFmtId="180" fontId="5" fillId="0" borderId="24" xfId="0" applyNumberFormat="1" applyFont="1" applyFill="1" applyBorder="1" applyAlignment="1" applyProtection="1">
      <alignment horizontal="right" vertical="center"/>
    </xf>
    <xf numFmtId="181" fontId="5" fillId="0" borderId="12" xfId="0" applyNumberFormat="1" applyFont="1" applyBorder="1" applyAlignment="1" applyProtection="1">
      <alignment horizontal="right" vertical="center"/>
    </xf>
    <xf numFmtId="0" fontId="0" fillId="0" borderId="20" xfId="0" applyBorder="1" applyProtection="1">
      <alignment vertical="center"/>
    </xf>
    <xf numFmtId="0" fontId="0" fillId="0" borderId="20" xfId="0" applyBorder="1" applyAlignment="1" applyProtection="1">
      <alignment vertical="center" wrapText="1"/>
    </xf>
    <xf numFmtId="0" fontId="9" fillId="0" borderId="12" xfId="0" applyFont="1" applyBorder="1" applyAlignment="1" applyProtection="1">
      <alignment horizontal="center" vertical="center" wrapText="1" shrinkToFit="1"/>
    </xf>
    <xf numFmtId="0" fontId="0" fillId="0" borderId="0" xfId="0" applyAlignment="1" applyProtection="1">
      <alignment horizontal="center" vertical="center"/>
    </xf>
    <xf numFmtId="40" fontId="13" fillId="0" borderId="0" xfId="36" applyNumberFormat="1" applyFont="1" applyBorder="1" applyAlignment="1" applyProtection="1">
      <alignment vertical="center"/>
    </xf>
    <xf numFmtId="178" fontId="5" fillId="25" borderId="12" xfId="0" applyNumberFormat="1" applyFont="1" applyFill="1" applyBorder="1" applyProtection="1">
      <alignment vertical="center"/>
      <protection locked="0"/>
    </xf>
    <xf numFmtId="178" fontId="6" fillId="0" borderId="12" xfId="0" applyNumberFormat="1" applyFont="1" applyBorder="1" applyAlignment="1" applyProtection="1">
      <alignment horizontal="right" vertical="center"/>
    </xf>
    <xf numFmtId="0" fontId="0" fillId="27" borderId="0" xfId="0" applyFill="1" applyProtection="1">
      <alignment vertical="center"/>
    </xf>
    <xf numFmtId="0" fontId="62" fillId="0" borderId="12" xfId="0" applyFont="1" applyFill="1" applyBorder="1" applyAlignment="1" applyProtection="1">
      <alignment horizontal="center" vertical="center"/>
    </xf>
    <xf numFmtId="0" fontId="65" fillId="0" borderId="46" xfId="0" applyFont="1" applyBorder="1" applyAlignment="1" applyProtection="1">
      <alignment horizontal="center" vertical="center"/>
    </xf>
    <xf numFmtId="0" fontId="65" fillId="0" borderId="58" xfId="0" applyFont="1" applyBorder="1" applyAlignment="1" applyProtection="1">
      <alignment horizontal="center" vertical="center"/>
    </xf>
    <xf numFmtId="178" fontId="62" fillId="0" borderId="46" xfId="0" applyNumberFormat="1" applyFont="1" applyFill="1" applyBorder="1" applyAlignment="1" applyProtection="1">
      <alignment horizontal="center" vertical="center"/>
    </xf>
    <xf numFmtId="178" fontId="62" fillId="0" borderId="45" xfId="0" applyNumberFormat="1" applyFont="1" applyFill="1" applyBorder="1" applyAlignment="1" applyProtection="1">
      <alignment horizontal="center" vertical="center"/>
    </xf>
    <xf numFmtId="0" fontId="65" fillId="0" borderId="59" xfId="0" applyFont="1" applyBorder="1" applyAlignment="1" applyProtection="1">
      <alignment horizontal="center" vertical="center"/>
    </xf>
    <xf numFmtId="0" fontId="62" fillId="0" borderId="12" xfId="0" applyFont="1" applyBorder="1" applyAlignment="1" applyProtection="1">
      <alignment horizontal="center" vertical="center" wrapText="1"/>
    </xf>
    <xf numFmtId="0" fontId="65" fillId="0" borderId="52" xfId="0" applyFont="1" applyBorder="1" applyAlignment="1" applyProtection="1">
      <alignment horizontal="center" vertical="center" wrapText="1"/>
    </xf>
    <xf numFmtId="178" fontId="14" fillId="27" borderId="30" xfId="0" applyNumberFormat="1" applyFont="1" applyFill="1" applyBorder="1" applyAlignment="1" applyProtection="1">
      <alignment horizontal="center" vertical="center"/>
    </xf>
    <xf numFmtId="189" fontId="9" fillId="27" borderId="30" xfId="0" applyNumberFormat="1" applyFont="1" applyFill="1" applyBorder="1" applyAlignment="1" applyProtection="1">
      <alignment horizontal="center" vertical="center" wrapText="1" shrinkToFit="1"/>
    </xf>
    <xf numFmtId="189" fontId="9" fillId="27" borderId="44" xfId="0" applyNumberFormat="1" applyFont="1" applyFill="1" applyBorder="1" applyAlignment="1" applyProtection="1">
      <alignment horizontal="center" vertical="center" wrapText="1" shrinkToFit="1"/>
    </xf>
    <xf numFmtId="0" fontId="66" fillId="0" borderId="0" xfId="0" applyFont="1" applyProtection="1">
      <alignment vertical="center"/>
    </xf>
    <xf numFmtId="0" fontId="14" fillId="27" borderId="41" xfId="0" applyFont="1" applyFill="1" applyBorder="1" applyAlignment="1" applyProtection="1">
      <alignment horizontal="center" vertical="top"/>
    </xf>
    <xf numFmtId="0" fontId="0" fillId="27" borderId="41" xfId="0" applyFill="1" applyBorder="1" applyAlignment="1" applyProtection="1">
      <alignment vertical="center"/>
    </xf>
    <xf numFmtId="0" fontId="0" fillId="27" borderId="42" xfId="0" applyFill="1" applyBorder="1" applyAlignment="1" applyProtection="1">
      <alignment vertical="center"/>
    </xf>
    <xf numFmtId="0" fontId="2" fillId="27" borderId="48" xfId="0" applyFont="1" applyFill="1" applyBorder="1" applyAlignment="1" applyProtection="1">
      <alignment horizontal="left" vertical="center" wrapText="1"/>
    </xf>
    <xf numFmtId="0" fontId="2" fillId="27" borderId="49" xfId="0" applyFont="1" applyFill="1" applyBorder="1" applyAlignment="1" applyProtection="1">
      <alignment horizontal="left" vertical="center" wrapText="1"/>
    </xf>
    <xf numFmtId="0" fontId="0" fillId="27" borderId="48" xfId="0" applyFont="1" applyFill="1" applyBorder="1" applyAlignment="1" applyProtection="1">
      <alignment vertical="center" wrapText="1"/>
    </xf>
    <xf numFmtId="0" fontId="0" fillId="27" borderId="49" xfId="0" applyFont="1" applyFill="1" applyBorder="1" applyAlignment="1" applyProtection="1">
      <alignment vertical="center" wrapText="1"/>
    </xf>
    <xf numFmtId="0" fontId="4" fillId="27" borderId="0" xfId="0" applyFont="1" applyFill="1" applyBorder="1" applyProtection="1">
      <alignment vertical="center"/>
    </xf>
    <xf numFmtId="0" fontId="5" fillId="27" borderId="22" xfId="0" applyFont="1" applyFill="1" applyBorder="1" applyProtection="1">
      <alignment vertical="center"/>
    </xf>
    <xf numFmtId="0" fontId="5" fillId="27" borderId="0" xfId="0" applyFont="1" applyFill="1" applyBorder="1" applyProtection="1">
      <alignment vertical="center"/>
    </xf>
    <xf numFmtId="0" fontId="5" fillId="27" borderId="23" xfId="0" applyFont="1" applyFill="1" applyBorder="1" applyProtection="1">
      <alignment vertical="center"/>
    </xf>
    <xf numFmtId="0" fontId="3" fillId="27" borderId="23" xfId="0" applyFont="1" applyFill="1" applyBorder="1" applyProtection="1">
      <alignment vertical="center"/>
    </xf>
    <xf numFmtId="0" fontId="5" fillId="27" borderId="22" xfId="0" applyFont="1" applyFill="1" applyBorder="1" applyAlignment="1" applyProtection="1">
      <alignment horizontal="left" vertical="center"/>
    </xf>
    <xf numFmtId="49" fontId="59" fillId="27" borderId="0" xfId="35" applyNumberFormat="1" applyFont="1" applyFill="1" applyBorder="1" applyAlignment="1" applyProtection="1">
      <alignment horizontal="left" vertical="center"/>
    </xf>
    <xf numFmtId="49" fontId="53" fillId="27" borderId="0" xfId="35" applyNumberFormat="1" applyFont="1" applyFill="1" applyBorder="1" applyAlignment="1" applyProtection="1">
      <alignment horizontal="left" vertical="center" wrapText="1"/>
    </xf>
    <xf numFmtId="0" fontId="0" fillId="27" borderId="0" xfId="0" applyFill="1" applyBorder="1" applyProtection="1">
      <alignment vertical="center"/>
    </xf>
    <xf numFmtId="49" fontId="69" fillId="27" borderId="0" xfId="35" applyNumberFormat="1" applyFont="1" applyFill="1" applyBorder="1" applyAlignment="1" applyProtection="1">
      <alignment horizontal="right" vertical="center" wrapText="1"/>
    </xf>
    <xf numFmtId="49" fontId="67" fillId="27" borderId="0" xfId="35" applyNumberFormat="1" applyFont="1" applyFill="1" applyBorder="1" applyAlignment="1" applyProtection="1">
      <alignment horizontal="right" vertical="center" wrapText="1"/>
    </xf>
    <xf numFmtId="0" fontId="5" fillId="27" borderId="0" xfId="0" applyNumberFormat="1" applyFont="1" applyFill="1" applyBorder="1" applyAlignment="1" applyProtection="1">
      <alignment vertical="center"/>
    </xf>
    <xf numFmtId="0" fontId="0" fillId="27" borderId="0" xfId="0" applyFill="1" applyBorder="1" applyAlignment="1" applyProtection="1">
      <alignment vertical="center" wrapText="1"/>
    </xf>
    <xf numFmtId="49" fontId="18" fillId="27" borderId="0" xfId="35" applyNumberFormat="1" applyFont="1" applyFill="1" applyBorder="1" applyAlignment="1" applyProtection="1">
      <alignment horizontal="right" vertical="center" wrapText="1"/>
    </xf>
    <xf numFmtId="0" fontId="69" fillId="27" borderId="0" xfId="0" applyFont="1" applyFill="1" applyBorder="1" applyAlignment="1" applyProtection="1">
      <alignment horizontal="right" vertical="center"/>
    </xf>
    <xf numFmtId="178" fontId="60" fillId="0" borderId="64" xfId="0" applyNumberFormat="1" applyFont="1" applyFill="1" applyBorder="1" applyAlignment="1" applyProtection="1">
      <alignment horizontal="right" vertical="center"/>
    </xf>
    <xf numFmtId="0" fontId="5" fillId="27" borderId="0" xfId="0" applyFont="1" applyFill="1" applyBorder="1" applyAlignment="1" applyProtection="1"/>
    <xf numFmtId="0" fontId="5" fillId="27" borderId="0" xfId="0" applyFont="1" applyFill="1" applyBorder="1" applyAlignment="1" applyProtection="1">
      <alignment vertical="center" wrapText="1"/>
    </xf>
    <xf numFmtId="0" fontId="70" fillId="27" borderId="0" xfId="0" applyFont="1" applyFill="1" applyBorder="1" applyAlignment="1" applyProtection="1">
      <alignment horizontal="right" vertical="center"/>
    </xf>
    <xf numFmtId="0" fontId="69" fillId="27" borderId="0" xfId="0" applyFont="1" applyFill="1" applyBorder="1" applyAlignment="1" applyProtection="1">
      <alignment horizontal="right" vertical="top" wrapText="1"/>
    </xf>
    <xf numFmtId="0" fontId="5" fillId="27" borderId="0" xfId="0" applyFont="1" applyFill="1" applyProtection="1">
      <alignment vertical="center"/>
    </xf>
    <xf numFmtId="0" fontId="9" fillId="27" borderId="0" xfId="0" applyFont="1" applyFill="1" applyBorder="1" applyAlignment="1" applyProtection="1">
      <alignment vertical="center" shrinkToFit="1"/>
    </xf>
    <xf numFmtId="0" fontId="3" fillId="27" borderId="23" xfId="0" applyFont="1" applyFill="1" applyBorder="1" applyAlignment="1" applyProtection="1">
      <alignment vertical="center" shrinkToFit="1"/>
    </xf>
    <xf numFmtId="0" fontId="0" fillId="27" borderId="0" xfId="0" applyFill="1" applyBorder="1" applyAlignment="1" applyProtection="1">
      <alignment vertical="center"/>
    </xf>
    <xf numFmtId="0" fontId="19" fillId="27" borderId="0" xfId="0" applyFont="1" applyFill="1" applyBorder="1" applyProtection="1">
      <alignment vertical="center"/>
    </xf>
    <xf numFmtId="0" fontId="0" fillId="27" borderId="0" xfId="0" applyFill="1" applyBorder="1" applyAlignment="1" applyProtection="1">
      <alignment horizontal="center" vertical="center"/>
    </xf>
    <xf numFmtId="0" fontId="0" fillId="27" borderId="22" xfId="0" applyFill="1" applyBorder="1" applyProtection="1">
      <alignment vertical="center"/>
    </xf>
    <xf numFmtId="0" fontId="19" fillId="27" borderId="0" xfId="0" applyFont="1" applyFill="1" applyBorder="1" applyAlignment="1" applyProtection="1">
      <alignment horizontal="right" vertical="center"/>
    </xf>
    <xf numFmtId="0" fontId="5" fillId="27" borderId="0" xfId="0" applyFont="1" applyFill="1" applyBorder="1" applyAlignment="1" applyProtection="1">
      <alignment horizontal="center" vertical="center"/>
    </xf>
    <xf numFmtId="190" fontId="5" fillId="27" borderId="0" xfId="28" applyNumberFormat="1" applyFont="1" applyFill="1" applyBorder="1" applyAlignment="1" applyProtection="1">
      <alignment horizontal="center" vertical="center"/>
    </xf>
    <xf numFmtId="191" fontId="5" fillId="27" borderId="0" xfId="28" applyNumberFormat="1" applyFont="1" applyFill="1" applyBorder="1" applyAlignment="1" applyProtection="1">
      <alignment horizontal="left" vertical="center"/>
    </xf>
    <xf numFmtId="186" fontId="5" fillId="27" borderId="0" xfId="28" applyNumberFormat="1" applyFont="1" applyFill="1" applyBorder="1" applyAlignment="1" applyProtection="1">
      <alignment horizontal="right"/>
    </xf>
    <xf numFmtId="178" fontId="5" fillId="27" borderId="0" xfId="0" applyNumberFormat="1" applyFont="1" applyFill="1" applyBorder="1" applyAlignment="1" applyProtection="1">
      <alignment horizontal="right" vertical="center"/>
    </xf>
    <xf numFmtId="178" fontId="13" fillId="27" borderId="0" xfId="0" applyNumberFormat="1" applyFont="1" applyFill="1" applyBorder="1" applyAlignment="1" applyProtection="1">
      <alignment horizontal="right" vertical="center"/>
    </xf>
    <xf numFmtId="0" fontId="0" fillId="27" borderId="0" xfId="0" applyFont="1" applyFill="1" applyBorder="1" applyProtection="1">
      <alignment vertical="center"/>
    </xf>
    <xf numFmtId="0" fontId="67" fillId="27" borderId="0" xfId="0" applyFont="1" applyFill="1" applyBorder="1" applyAlignment="1" applyProtection="1">
      <alignment horizontal="right" vertical="center"/>
    </xf>
    <xf numFmtId="0" fontId="69" fillId="27" borderId="0" xfId="0" applyFont="1" applyFill="1" applyBorder="1" applyProtection="1">
      <alignment vertical="center"/>
    </xf>
    <xf numFmtId="0" fontId="69" fillId="27" borderId="0" xfId="0" applyFont="1" applyFill="1" applyBorder="1" applyAlignment="1" applyProtection="1">
      <alignment vertical="center" wrapText="1"/>
    </xf>
    <xf numFmtId="38" fontId="5" fillId="27" borderId="0" xfId="35" applyFont="1" applyFill="1" applyBorder="1" applyAlignment="1" applyProtection="1">
      <alignment horizontal="right" vertical="center" shrinkToFit="1"/>
    </xf>
    <xf numFmtId="192" fontId="13" fillId="27" borderId="0" xfId="28" applyNumberFormat="1" applyFont="1" applyFill="1" applyBorder="1" applyAlignment="1" applyProtection="1">
      <alignment horizontal="center" vertical="center"/>
    </xf>
    <xf numFmtId="0" fontId="22" fillId="27" borderId="23" xfId="0" applyFont="1" applyFill="1" applyBorder="1" applyAlignment="1" applyProtection="1">
      <alignment vertical="center" shrinkToFit="1"/>
    </xf>
    <xf numFmtId="191" fontId="5" fillId="27" borderId="0" xfId="0" applyNumberFormat="1" applyFont="1" applyFill="1" applyBorder="1" applyAlignment="1" applyProtection="1">
      <alignment horizontal="center" vertical="center"/>
    </xf>
    <xf numFmtId="0" fontId="5" fillId="27" borderId="0" xfId="0" applyNumberFormat="1" applyFont="1" applyFill="1" applyBorder="1" applyAlignment="1" applyProtection="1">
      <alignment horizontal="center" vertical="center"/>
    </xf>
    <xf numFmtId="0" fontId="0" fillId="27" borderId="25" xfId="0" applyFill="1" applyBorder="1" applyProtection="1">
      <alignment vertical="center"/>
    </xf>
    <xf numFmtId="38" fontId="5" fillId="27" borderId="26" xfId="35" applyFont="1" applyFill="1" applyBorder="1" applyAlignment="1" applyProtection="1">
      <alignment horizontal="center" vertical="center"/>
    </xf>
    <xf numFmtId="190" fontId="5" fillId="27" borderId="26" xfId="28" applyNumberFormat="1" applyFont="1" applyFill="1" applyBorder="1" applyAlignment="1" applyProtection="1">
      <alignment horizontal="center" vertical="center"/>
    </xf>
    <xf numFmtId="191" fontId="5" fillId="27" borderId="26" xfId="28" applyNumberFormat="1" applyFont="1" applyFill="1" applyBorder="1" applyAlignment="1" applyProtection="1">
      <alignment horizontal="left" vertical="center"/>
    </xf>
    <xf numFmtId="0" fontId="5" fillId="27" borderId="26" xfId="0" applyFont="1" applyFill="1" applyBorder="1" applyAlignment="1" applyProtection="1">
      <alignment horizontal="right" vertical="center"/>
    </xf>
    <xf numFmtId="186" fontId="5" fillId="27" borderId="26" xfId="28" applyNumberFormat="1" applyFont="1" applyFill="1" applyBorder="1" applyAlignment="1" applyProtection="1">
      <alignment horizontal="right"/>
    </xf>
    <xf numFmtId="0" fontId="5" fillId="27" borderId="26" xfId="0" applyFont="1" applyFill="1" applyBorder="1" applyAlignment="1" applyProtection="1">
      <alignment horizontal="center" vertical="center"/>
    </xf>
    <xf numFmtId="0" fontId="5" fillId="27" borderId="27" xfId="0" applyFont="1" applyFill="1" applyBorder="1" applyProtection="1">
      <alignment vertical="center"/>
    </xf>
    <xf numFmtId="0" fontId="5" fillId="27" borderId="26" xfId="0" applyFont="1" applyFill="1" applyBorder="1" applyProtection="1">
      <alignment vertical="center"/>
    </xf>
    <xf numFmtId="178" fontId="60" fillId="0" borderId="64" xfId="0" applyNumberFormat="1" applyFont="1" applyFill="1" applyBorder="1" applyAlignment="1" applyProtection="1">
      <alignment horizontal="right" vertical="center"/>
      <protection locked="0"/>
    </xf>
    <xf numFmtId="176" fontId="71" fillId="27" borderId="64" xfId="35" applyNumberFormat="1" applyFont="1" applyFill="1" applyBorder="1" applyAlignment="1" applyProtection="1">
      <alignment vertical="center"/>
      <protection locked="0"/>
    </xf>
    <xf numFmtId="178" fontId="71" fillId="27" borderId="64" xfId="35" applyNumberFormat="1" applyFont="1" applyFill="1" applyBorder="1" applyAlignment="1" applyProtection="1">
      <alignment horizontal="right" vertical="center" wrapText="1"/>
      <protection locked="0"/>
    </xf>
    <xf numFmtId="38" fontId="71" fillId="27" borderId="64" xfId="35" applyFont="1" applyFill="1" applyBorder="1" applyAlignment="1" applyProtection="1">
      <alignment horizontal="right" vertical="center" wrapText="1"/>
      <protection locked="0"/>
    </xf>
    <xf numFmtId="179" fontId="71" fillId="27" borderId="64" xfId="35" applyNumberFormat="1" applyFont="1" applyFill="1" applyBorder="1" applyAlignment="1" applyProtection="1">
      <alignment horizontal="right" vertical="center" wrapText="1"/>
      <protection locked="0"/>
    </xf>
    <xf numFmtId="176" fontId="71" fillId="27" borderId="64" xfId="35" applyNumberFormat="1" applyFont="1" applyFill="1" applyBorder="1" applyAlignment="1" applyProtection="1">
      <alignment horizontal="right" vertical="center" wrapText="1"/>
      <protection locked="0"/>
    </xf>
    <xf numFmtId="176" fontId="71" fillId="27" borderId="64" xfId="35" applyNumberFormat="1" applyFont="1" applyFill="1" applyBorder="1" applyAlignment="1" applyProtection="1">
      <alignment horizontal="right" vertical="center" wrapText="1"/>
    </xf>
    <xf numFmtId="49" fontId="71" fillId="27" borderId="0" xfId="35" applyNumberFormat="1" applyFont="1" applyFill="1" applyBorder="1" applyAlignment="1" applyProtection="1">
      <alignment horizontal="left" vertical="justify" wrapText="1"/>
    </xf>
    <xf numFmtId="176" fontId="72" fillId="27" borderId="64" xfId="35" applyNumberFormat="1" applyFont="1" applyFill="1" applyBorder="1" applyAlignment="1" applyProtection="1">
      <alignment horizontal="center" vertical="center" wrapText="1"/>
      <protection locked="0"/>
    </xf>
    <xf numFmtId="193" fontId="5" fillId="0" borderId="24" xfId="28" applyNumberFormat="1" applyFont="1" applyBorder="1" applyAlignment="1" applyProtection="1">
      <alignment horizontal="center" vertical="center"/>
    </xf>
    <xf numFmtId="192" fontId="5" fillId="0" borderId="24" xfId="28" applyNumberFormat="1" applyFont="1" applyBorder="1" applyAlignment="1" applyProtection="1">
      <alignment horizontal="right" vertical="center"/>
    </xf>
    <xf numFmtId="0" fontId="5" fillId="27" borderId="19" xfId="0" applyFont="1" applyFill="1" applyBorder="1" applyProtection="1">
      <alignment vertical="center"/>
    </xf>
    <xf numFmtId="0" fontId="5" fillId="27" borderId="20" xfId="0" applyFont="1" applyFill="1" applyBorder="1" applyProtection="1">
      <alignment vertical="center"/>
    </xf>
    <xf numFmtId="0" fontId="5" fillId="27" borderId="21" xfId="0" applyFont="1" applyFill="1" applyBorder="1" applyProtection="1">
      <alignment vertical="center"/>
    </xf>
    <xf numFmtId="0" fontId="55" fillId="27" borderId="22" xfId="0" applyFont="1" applyFill="1" applyBorder="1" applyProtection="1">
      <alignment vertical="center"/>
    </xf>
    <xf numFmtId="0" fontId="55" fillId="27" borderId="0" xfId="0" applyFont="1" applyFill="1" applyBorder="1" applyAlignment="1" applyProtection="1">
      <alignment vertical="justify" wrapText="1"/>
    </xf>
    <xf numFmtId="0" fontId="55" fillId="27" borderId="0" xfId="0" applyFont="1" applyFill="1" applyBorder="1" applyAlignment="1" applyProtection="1">
      <alignment horizontal="justify" vertical="justify" wrapText="1"/>
    </xf>
    <xf numFmtId="0" fontId="5" fillId="27" borderId="23" xfId="0" applyFont="1" applyFill="1" applyBorder="1" applyAlignment="1" applyProtection="1">
      <alignment horizontal="left" vertical="top" wrapText="1"/>
    </xf>
    <xf numFmtId="0" fontId="5" fillId="27" borderId="22" xfId="0" applyFont="1" applyFill="1" applyBorder="1" applyAlignment="1" applyProtection="1">
      <alignment vertical="center"/>
    </xf>
    <xf numFmtId="0" fontId="5" fillId="27" borderId="0" xfId="0" applyFont="1" applyFill="1" applyBorder="1" applyAlignment="1" applyProtection="1">
      <alignment vertical="top" wrapText="1"/>
    </xf>
    <xf numFmtId="0" fontId="5" fillId="27" borderId="23" xfId="0" applyFont="1" applyFill="1" applyBorder="1" applyAlignment="1" applyProtection="1">
      <alignment vertical="center"/>
    </xf>
    <xf numFmtId="0" fontId="5" fillId="27" borderId="0" xfId="0" applyFont="1" applyFill="1" applyBorder="1" applyAlignment="1" applyProtection="1">
      <alignment vertical="top"/>
    </xf>
    <xf numFmtId="176" fontId="69" fillId="27" borderId="0" xfId="0" applyNumberFormat="1" applyFont="1" applyFill="1" applyBorder="1" applyAlignment="1" applyProtection="1">
      <alignment horizontal="right" vertical="top"/>
    </xf>
    <xf numFmtId="0" fontId="19" fillId="27" borderId="0" xfId="0" applyFont="1" applyFill="1" applyBorder="1" applyAlignment="1" applyProtection="1"/>
    <xf numFmtId="176" fontId="69" fillId="27" borderId="0" xfId="0" applyNumberFormat="1" applyFont="1" applyFill="1" applyBorder="1" applyAlignment="1" applyProtection="1">
      <alignment horizontal="right"/>
    </xf>
    <xf numFmtId="0" fontId="70" fillId="27" borderId="0" xfId="0" applyFont="1" applyFill="1" applyBorder="1" applyProtection="1">
      <alignment vertical="center"/>
    </xf>
    <xf numFmtId="0" fontId="69" fillId="27" borderId="0" xfId="0" applyFont="1" applyFill="1" applyBorder="1" applyAlignment="1" applyProtection="1">
      <alignment horizontal="right"/>
    </xf>
    <xf numFmtId="0" fontId="45" fillId="27" borderId="0" xfId="0" applyFont="1" applyFill="1" applyBorder="1" applyProtection="1">
      <alignment vertical="center"/>
    </xf>
    <xf numFmtId="0" fontId="0" fillId="27" borderId="23" xfId="0" applyFill="1" applyBorder="1" applyProtection="1">
      <alignment vertical="center"/>
    </xf>
    <xf numFmtId="186" fontId="5" fillId="27" borderId="23" xfId="0" applyNumberFormat="1" applyFont="1" applyFill="1" applyBorder="1" applyAlignment="1" applyProtection="1">
      <alignment horizontal="right" vertical="center"/>
    </xf>
    <xf numFmtId="0" fontId="46" fillId="27" borderId="0" xfId="0" applyFont="1" applyFill="1" applyBorder="1" applyAlignment="1" applyProtection="1">
      <alignment horizontal="right" vertical="center"/>
    </xf>
    <xf numFmtId="178" fontId="0" fillId="27" borderId="0" xfId="0" applyNumberFormat="1" applyFill="1" applyBorder="1" applyAlignment="1" applyProtection="1">
      <alignment horizontal="right" vertical="center"/>
    </xf>
    <xf numFmtId="0" fontId="0" fillId="27" borderId="0" xfId="0" applyFill="1" applyBorder="1" applyAlignment="1" applyProtection="1">
      <alignment horizontal="right" vertical="center"/>
    </xf>
    <xf numFmtId="0" fontId="5" fillId="27" borderId="22" xfId="0" applyFont="1" applyFill="1" applyBorder="1" applyAlignment="1" applyProtection="1">
      <alignment horizontal="right" vertical="center"/>
    </xf>
    <xf numFmtId="0" fontId="69" fillId="27" borderId="0" xfId="0" applyFont="1" applyFill="1" applyBorder="1" applyAlignment="1" applyProtection="1">
      <alignment horizontal="right" vertical="center" shrinkToFit="1"/>
    </xf>
    <xf numFmtId="0" fontId="0" fillId="27" borderId="0" xfId="0" applyFill="1" applyBorder="1" applyAlignment="1" applyProtection="1">
      <alignment vertical="center" shrinkToFit="1"/>
    </xf>
    <xf numFmtId="176" fontId="69" fillId="27" borderId="0" xfId="0" applyNumberFormat="1" applyFont="1" applyFill="1" applyBorder="1" applyAlignment="1" applyProtection="1">
      <alignment horizontal="right" vertical="center"/>
    </xf>
    <xf numFmtId="0" fontId="15" fillId="27" borderId="0" xfId="0" applyFont="1" applyFill="1" applyBorder="1" applyAlignment="1" applyProtection="1">
      <alignment horizontal="left" vertical="center" wrapText="1"/>
    </xf>
    <xf numFmtId="0" fontId="15" fillId="27" borderId="0" xfId="0" applyFont="1" applyFill="1" applyBorder="1" applyAlignment="1" applyProtection="1">
      <alignment horizontal="right" vertical="center"/>
    </xf>
    <xf numFmtId="0" fontId="9" fillId="27" borderId="0" xfId="0" applyFont="1" applyFill="1" applyBorder="1" applyProtection="1">
      <alignment vertical="center"/>
    </xf>
    <xf numFmtId="49" fontId="69" fillId="27" borderId="0" xfId="35" applyNumberFormat="1" applyFont="1" applyFill="1" applyBorder="1" applyAlignment="1" applyProtection="1">
      <alignment horizontal="right" vertical="center"/>
    </xf>
    <xf numFmtId="49" fontId="5" fillId="27" borderId="0" xfId="35" applyNumberFormat="1" applyFont="1" applyFill="1" applyBorder="1" applyAlignment="1" applyProtection="1">
      <alignment vertical="center"/>
    </xf>
    <xf numFmtId="49" fontId="67" fillId="27" borderId="0" xfId="35" applyNumberFormat="1" applyFont="1" applyFill="1" applyBorder="1" applyAlignment="1" applyProtection="1">
      <alignment horizontal="right" vertical="center"/>
    </xf>
    <xf numFmtId="176" fontId="53" fillId="27" borderId="0" xfId="35" applyNumberFormat="1" applyFont="1" applyFill="1" applyBorder="1" applyAlignment="1" applyProtection="1">
      <alignment horizontal="center" vertical="center" wrapText="1"/>
    </xf>
    <xf numFmtId="0" fontId="9" fillId="27" borderId="23" xfId="0" applyFont="1" applyFill="1" applyBorder="1" applyProtection="1">
      <alignment vertical="center"/>
    </xf>
    <xf numFmtId="49" fontId="53" fillId="27" borderId="0" xfId="35" applyNumberFormat="1" applyFont="1" applyFill="1" applyBorder="1" applyAlignment="1" applyProtection="1">
      <alignment vertical="center"/>
    </xf>
    <xf numFmtId="0" fontId="13" fillId="27" borderId="0" xfId="0" applyFont="1" applyFill="1" applyBorder="1" applyAlignment="1" applyProtection="1">
      <alignment horizontal="left" vertical="center"/>
    </xf>
    <xf numFmtId="0" fontId="5" fillId="27" borderId="0" xfId="0" applyFont="1" applyFill="1" applyBorder="1" applyAlignment="1" applyProtection="1">
      <alignment horizontal="left"/>
    </xf>
    <xf numFmtId="0" fontId="5" fillId="27" borderId="0" xfId="0" applyFont="1" applyFill="1" applyBorder="1" applyAlignment="1" applyProtection="1">
      <alignment vertical="center" shrinkToFit="1"/>
    </xf>
    <xf numFmtId="176" fontId="19" fillId="27" borderId="0" xfId="0" applyNumberFormat="1" applyFont="1" applyFill="1" applyBorder="1" applyAlignment="1" applyProtection="1">
      <alignment horizontal="right" vertical="center"/>
    </xf>
    <xf numFmtId="176" fontId="5" fillId="27" borderId="0" xfId="0" applyNumberFormat="1" applyFont="1" applyFill="1" applyBorder="1" applyAlignment="1" applyProtection="1">
      <alignment horizontal="right" vertical="center"/>
    </xf>
    <xf numFmtId="186" fontId="5" fillId="27" borderId="0" xfId="0" applyNumberFormat="1" applyFont="1" applyFill="1" applyBorder="1" applyAlignment="1" applyProtection="1">
      <alignment horizontal="center" vertical="center"/>
    </xf>
    <xf numFmtId="0" fontId="0" fillId="27" borderId="26" xfId="0" applyFill="1" applyBorder="1" applyProtection="1">
      <alignment vertical="center"/>
    </xf>
    <xf numFmtId="0" fontId="9" fillId="27" borderId="26" xfId="0" applyFont="1" applyFill="1" applyBorder="1" applyProtection="1">
      <alignment vertical="center"/>
    </xf>
    <xf numFmtId="0" fontId="9" fillId="27" borderId="27" xfId="0" applyFont="1" applyFill="1" applyBorder="1" applyProtection="1">
      <alignment vertical="center"/>
    </xf>
    <xf numFmtId="186" fontId="5" fillId="27" borderId="0" xfId="0" applyNumberFormat="1" applyFont="1" applyFill="1" applyBorder="1" applyAlignment="1" applyProtection="1">
      <alignment horizontal="right" vertical="center"/>
    </xf>
    <xf numFmtId="0" fontId="0" fillId="27" borderId="27" xfId="0" applyFill="1" applyBorder="1" applyProtection="1">
      <alignment vertical="center"/>
    </xf>
    <xf numFmtId="178" fontId="6" fillId="27" borderId="0" xfId="0" applyNumberFormat="1" applyFont="1" applyFill="1" applyBorder="1" applyAlignment="1" applyProtection="1">
      <alignment horizontal="center" vertical="center"/>
    </xf>
    <xf numFmtId="0" fontId="5" fillId="27" borderId="22" xfId="0" applyFont="1" applyFill="1" applyBorder="1" applyAlignment="1" applyProtection="1">
      <alignment horizontal="center" vertical="center"/>
    </xf>
    <xf numFmtId="0" fontId="5" fillId="0" borderId="74" xfId="0" applyFont="1" applyBorder="1" applyAlignment="1" applyProtection="1">
      <alignment horizontal="center" vertical="center" wrapText="1"/>
    </xf>
    <xf numFmtId="0" fontId="5" fillId="27" borderId="0" xfId="0" applyFont="1" applyFill="1" applyBorder="1" applyAlignment="1" applyProtection="1">
      <alignment horizontal="center" vertical="center" shrinkToFit="1"/>
    </xf>
    <xf numFmtId="0" fontId="5" fillId="27" borderId="20" xfId="0" applyFont="1" applyFill="1" applyBorder="1" applyAlignment="1" applyProtection="1">
      <alignment horizontal="center" vertical="center"/>
    </xf>
    <xf numFmtId="0" fontId="5" fillId="27" borderId="20" xfId="0" applyFont="1" applyFill="1" applyBorder="1" applyAlignment="1" applyProtection="1">
      <alignment horizontal="center" vertical="center" shrinkToFit="1"/>
    </xf>
    <xf numFmtId="0" fontId="5" fillId="27" borderId="19" xfId="0" applyFont="1" applyFill="1" applyBorder="1" applyAlignment="1" applyProtection="1">
      <alignment horizontal="center" vertical="center"/>
    </xf>
    <xf numFmtId="180" fontId="5" fillId="27" borderId="0" xfId="0" applyNumberFormat="1" applyFont="1" applyFill="1" applyBorder="1" applyAlignment="1" applyProtection="1">
      <alignment vertical="center"/>
    </xf>
    <xf numFmtId="0" fontId="55" fillId="27" borderId="22" xfId="0" applyFont="1" applyFill="1" applyBorder="1" applyAlignment="1" applyProtection="1">
      <alignment horizontal="center" vertical="center"/>
    </xf>
    <xf numFmtId="0" fontId="7" fillId="27" borderId="0" xfId="0" applyFont="1" applyFill="1" applyBorder="1" applyAlignment="1" applyProtection="1">
      <alignment vertical="center" wrapText="1"/>
    </xf>
    <xf numFmtId="0" fontId="19" fillId="27" borderId="0" xfId="0" applyFont="1" applyFill="1" applyBorder="1" applyAlignment="1" applyProtection="1">
      <alignment horizontal="right" vertical="top"/>
    </xf>
    <xf numFmtId="0" fontId="7" fillId="27" borderId="0" xfId="0" applyFont="1" applyFill="1" applyBorder="1" applyAlignment="1" applyProtection="1">
      <alignment horizontal="center" vertical="center" wrapText="1"/>
    </xf>
    <xf numFmtId="0" fontId="26" fillId="27" borderId="0" xfId="0" applyFont="1" applyFill="1" applyBorder="1" applyAlignment="1" applyProtection="1">
      <alignment horizontal="right" vertical="center"/>
    </xf>
    <xf numFmtId="0" fontId="5" fillId="27" borderId="0" xfId="0" applyFont="1" applyFill="1" applyBorder="1" applyAlignment="1" applyProtection="1">
      <alignment horizontal="center" vertical="top" wrapText="1"/>
    </xf>
    <xf numFmtId="0" fontId="9" fillId="27" borderId="0" xfId="0" applyFont="1" applyFill="1" applyBorder="1" applyAlignment="1" applyProtection="1">
      <alignment horizontal="left" vertical="center"/>
    </xf>
    <xf numFmtId="0" fontId="9" fillId="27" borderId="23" xfId="0" applyFont="1" applyFill="1" applyBorder="1" applyAlignment="1" applyProtection="1">
      <alignment horizontal="left" vertical="center"/>
    </xf>
    <xf numFmtId="180" fontId="5" fillId="27" borderId="23" xfId="0" applyNumberFormat="1" applyFont="1" applyFill="1" applyBorder="1" applyAlignment="1" applyProtection="1">
      <alignment horizontal="center" vertical="center" shrinkToFit="1"/>
    </xf>
    <xf numFmtId="180" fontId="5" fillId="27" borderId="0" xfId="0" applyNumberFormat="1" applyFont="1" applyFill="1" applyBorder="1" applyAlignment="1" applyProtection="1">
      <alignment horizontal="center" vertical="center" shrinkToFit="1"/>
    </xf>
    <xf numFmtId="0" fontId="9" fillId="27" borderId="22" xfId="0" applyFont="1" applyFill="1" applyBorder="1" applyAlignment="1" applyProtection="1">
      <alignment horizontal="left" vertical="center"/>
    </xf>
    <xf numFmtId="40" fontId="13" fillId="27" borderId="0" xfId="35" applyNumberFormat="1" applyFont="1" applyFill="1" applyBorder="1" applyAlignment="1" applyProtection="1">
      <alignment vertical="center"/>
    </xf>
    <xf numFmtId="0" fontId="7" fillId="27" borderId="0" xfId="0" applyFont="1" applyFill="1" applyBorder="1" applyAlignment="1" applyProtection="1">
      <alignment horizontal="center" vertical="center"/>
    </xf>
    <xf numFmtId="179" fontId="5" fillId="27" borderId="0" xfId="0" applyNumberFormat="1" applyFont="1" applyFill="1" applyBorder="1" applyAlignment="1" applyProtection="1">
      <alignment horizontal="center" vertical="center"/>
    </xf>
    <xf numFmtId="0" fontId="15" fillId="27" borderId="22" xfId="0" applyFont="1" applyFill="1" applyBorder="1" applyAlignment="1" applyProtection="1">
      <alignment horizontal="left" vertical="center" wrapText="1"/>
    </xf>
    <xf numFmtId="180" fontId="7" fillId="27" borderId="0" xfId="0" applyNumberFormat="1" applyFont="1" applyFill="1" applyBorder="1" applyAlignment="1" applyProtection="1">
      <alignment vertical="center"/>
    </xf>
    <xf numFmtId="0" fontId="11" fillId="27" borderId="0" xfId="0" applyFont="1" applyFill="1" applyBorder="1" applyAlignment="1" applyProtection="1">
      <alignment vertical="center" shrinkToFit="1"/>
    </xf>
    <xf numFmtId="0" fontId="60" fillId="27" borderId="0" xfId="0" applyFont="1" applyFill="1" applyBorder="1" applyAlignment="1" applyProtection="1">
      <alignment horizontal="center" vertical="center" wrapText="1"/>
    </xf>
    <xf numFmtId="0" fontId="61" fillId="27" borderId="0" xfId="0" applyFont="1" applyFill="1" applyBorder="1" applyProtection="1">
      <alignment vertical="center"/>
    </xf>
    <xf numFmtId="0" fontId="9" fillId="27" borderId="23" xfId="0" applyFont="1" applyFill="1" applyBorder="1" applyAlignment="1" applyProtection="1">
      <alignment vertical="center" shrinkToFit="1"/>
    </xf>
    <xf numFmtId="0" fontId="5" fillId="27" borderId="23" xfId="0" applyFont="1" applyFill="1" applyBorder="1" applyAlignment="1" applyProtection="1">
      <alignment horizontal="center" vertical="top" wrapText="1"/>
    </xf>
    <xf numFmtId="0" fontId="5" fillId="27" borderId="26" xfId="0" applyFont="1" applyFill="1" applyBorder="1" applyAlignment="1" applyProtection="1">
      <alignment horizontal="left" vertical="top" wrapText="1"/>
    </xf>
    <xf numFmtId="176" fontId="53" fillId="27" borderId="0" xfId="0" applyNumberFormat="1" applyFont="1" applyFill="1" applyBorder="1" applyAlignment="1" applyProtection="1">
      <alignment horizontal="right" vertical="center"/>
    </xf>
    <xf numFmtId="0" fontId="0" fillId="27" borderId="22" xfId="0" applyFill="1" applyBorder="1" applyAlignment="1" applyProtection="1">
      <alignment vertical="center"/>
    </xf>
    <xf numFmtId="0" fontId="5" fillId="27" borderId="25" xfId="0" applyFont="1" applyFill="1" applyBorder="1" applyProtection="1">
      <alignment vertical="center"/>
    </xf>
    <xf numFmtId="0" fontId="7" fillId="27" borderId="0" xfId="0" applyFont="1" applyFill="1" applyBorder="1" applyProtection="1">
      <alignment vertical="center"/>
    </xf>
    <xf numFmtId="178" fontId="5" fillId="27" borderId="0" xfId="0" applyNumberFormat="1" applyFont="1" applyFill="1" applyBorder="1" applyProtection="1">
      <alignment vertical="center"/>
    </xf>
    <xf numFmtId="0" fontId="27" fillId="27" borderId="0" xfId="0" applyFont="1" applyFill="1" applyBorder="1" applyAlignment="1" applyProtection="1">
      <alignment horizontal="left" vertical="center" shrinkToFit="1"/>
    </xf>
    <xf numFmtId="0" fontId="5" fillId="27" borderId="0" xfId="0" applyFont="1" applyFill="1" applyBorder="1" applyAlignment="1" applyProtection="1">
      <alignment horizontal="left" vertical="center" shrinkToFit="1"/>
    </xf>
    <xf numFmtId="178" fontId="5" fillId="27" borderId="0" xfId="0" applyNumberFormat="1" applyFont="1" applyFill="1" applyBorder="1" applyAlignment="1" applyProtection="1">
      <alignment horizontal="center" vertical="center"/>
    </xf>
    <xf numFmtId="180" fontId="5" fillId="27" borderId="0" xfId="0" applyNumberFormat="1" applyFont="1" applyFill="1" applyBorder="1" applyProtection="1">
      <alignment vertical="center"/>
    </xf>
    <xf numFmtId="178" fontId="13" fillId="27" borderId="0" xfId="0" applyNumberFormat="1" applyFont="1" applyFill="1" applyBorder="1" applyAlignment="1" applyProtection="1">
      <alignment horizontal="center" vertical="center"/>
    </xf>
    <xf numFmtId="0" fontId="13" fillId="27" borderId="0" xfId="0" applyFont="1" applyFill="1" applyBorder="1" applyProtection="1">
      <alignment vertical="center"/>
    </xf>
    <xf numFmtId="0" fontId="48" fillId="27" borderId="0" xfId="0" applyFont="1" applyFill="1" applyBorder="1" applyAlignment="1" applyProtection="1"/>
    <xf numFmtId="176" fontId="19" fillId="27" borderId="0" xfId="0" applyNumberFormat="1" applyFont="1" applyFill="1" applyBorder="1" applyAlignment="1" applyProtection="1">
      <alignment horizontal="right"/>
    </xf>
    <xf numFmtId="0" fontId="56" fillId="27" borderId="0" xfId="0" applyFont="1" applyFill="1" applyBorder="1" applyAlignment="1" applyProtection="1">
      <alignment shrinkToFit="1"/>
    </xf>
    <xf numFmtId="0" fontId="44" fillId="27" borderId="0" xfId="0" applyFont="1" applyFill="1" applyBorder="1" applyAlignment="1" applyProtection="1"/>
    <xf numFmtId="0" fontId="57" fillId="27" borderId="0" xfId="0" applyFont="1" applyFill="1" applyBorder="1" applyProtection="1">
      <alignment vertical="center"/>
    </xf>
    <xf numFmtId="176" fontId="19" fillId="27" borderId="0" xfId="0" applyNumberFormat="1" applyFont="1" applyFill="1" applyBorder="1" applyAlignment="1" applyProtection="1">
      <alignment horizontal="center" vertical="center"/>
    </xf>
    <xf numFmtId="0" fontId="5" fillId="27" borderId="0" xfId="0" applyFont="1" applyFill="1" applyBorder="1" applyAlignment="1" applyProtection="1">
      <alignment horizontal="left" vertical="top"/>
    </xf>
    <xf numFmtId="0" fontId="3" fillId="27" borderId="0" xfId="0" applyFont="1" applyFill="1" applyBorder="1" applyAlignment="1" applyProtection="1">
      <alignment horizontal="left" vertical="center" shrinkToFit="1"/>
    </xf>
    <xf numFmtId="182" fontId="5" fillId="27" borderId="48" xfId="0" applyNumberFormat="1" applyFont="1" applyFill="1" applyBorder="1" applyAlignment="1" applyProtection="1">
      <alignment vertical="center"/>
    </xf>
    <xf numFmtId="178" fontId="5" fillId="27" borderId="24" xfId="0" applyNumberFormat="1" applyFont="1" applyFill="1" applyBorder="1" applyProtection="1">
      <alignment vertical="center"/>
    </xf>
    <xf numFmtId="0" fontId="3" fillId="27" borderId="23" xfId="0" applyFont="1" applyFill="1" applyBorder="1" applyAlignment="1" applyProtection="1">
      <alignment horizontal="left" vertical="center" shrinkToFit="1"/>
    </xf>
    <xf numFmtId="0" fontId="5" fillId="27" borderId="0" xfId="0" applyFont="1" applyFill="1" applyBorder="1" applyAlignment="1" applyProtection="1">
      <alignment horizontal="center" vertical="top"/>
    </xf>
    <xf numFmtId="186" fontId="5" fillId="27" borderId="24" xfId="0" applyNumberFormat="1" applyFont="1" applyFill="1" applyBorder="1" applyAlignment="1" applyProtection="1">
      <alignment vertical="center"/>
    </xf>
    <xf numFmtId="186" fontId="5" fillId="27" borderId="0" xfId="0" applyNumberFormat="1" applyFont="1" applyFill="1" applyBorder="1" applyAlignment="1" applyProtection="1">
      <alignment vertical="center" shrinkToFit="1"/>
    </xf>
    <xf numFmtId="0" fontId="9" fillId="27" borderId="0" xfId="0" applyFont="1" applyFill="1" applyBorder="1" applyAlignment="1" applyProtection="1">
      <alignment vertical="center"/>
    </xf>
    <xf numFmtId="180" fontId="5" fillId="27" borderId="0" xfId="0" applyNumberFormat="1" applyFont="1" applyFill="1" applyBorder="1" applyAlignment="1" applyProtection="1">
      <alignment horizontal="center" vertical="center"/>
    </xf>
    <xf numFmtId="0" fontId="5" fillId="27" borderId="23" xfId="0" applyFont="1" applyFill="1" applyBorder="1" applyAlignment="1" applyProtection="1">
      <alignment vertical="center" shrinkToFit="1"/>
    </xf>
    <xf numFmtId="0" fontId="46" fillId="27" borderId="0" xfId="0" applyFont="1" applyFill="1" applyBorder="1" applyAlignment="1" applyProtection="1">
      <alignment vertical="center"/>
    </xf>
    <xf numFmtId="0" fontId="5" fillId="27" borderId="26" xfId="0" applyFont="1" applyFill="1" applyBorder="1" applyAlignment="1" applyProtection="1">
      <alignment vertical="center" wrapText="1"/>
    </xf>
    <xf numFmtId="176" fontId="13" fillId="27" borderId="0" xfId="0" applyNumberFormat="1" applyFont="1" applyFill="1" applyBorder="1" applyAlignment="1" applyProtection="1">
      <alignment horizontal="center" vertical="center"/>
    </xf>
    <xf numFmtId="0" fontId="5" fillId="27" borderId="23" xfId="0" applyFont="1" applyFill="1" applyBorder="1" applyAlignment="1" applyProtection="1">
      <alignment vertical="top" wrapText="1"/>
    </xf>
    <xf numFmtId="49" fontId="5" fillId="27" borderId="0" xfId="0" applyNumberFormat="1" applyFont="1" applyFill="1" applyBorder="1" applyAlignment="1" applyProtection="1">
      <alignment horizontal="right" vertical="center"/>
    </xf>
    <xf numFmtId="188" fontId="5" fillId="27" borderId="0" xfId="0" applyNumberFormat="1" applyFont="1" applyFill="1" applyBorder="1" applyAlignment="1" applyProtection="1">
      <alignment horizontal="center" vertical="center"/>
    </xf>
    <xf numFmtId="0" fontId="5" fillId="27" borderId="23" xfId="0" applyFont="1" applyFill="1" applyBorder="1" applyAlignment="1" applyProtection="1">
      <alignment horizontal="center" vertical="center"/>
    </xf>
    <xf numFmtId="0" fontId="15" fillId="27" borderId="0" xfId="0" applyFont="1" applyFill="1" applyBorder="1" applyProtection="1">
      <alignment vertical="center"/>
    </xf>
    <xf numFmtId="180" fontId="5" fillId="27" borderId="24" xfId="0" applyNumberFormat="1" applyFont="1" applyFill="1" applyBorder="1" applyAlignment="1" applyProtection="1">
      <alignment horizontal="right" vertical="center"/>
    </xf>
    <xf numFmtId="0" fontId="9" fillId="27" borderId="38" xfId="0" applyFont="1" applyFill="1" applyBorder="1" applyAlignment="1" applyProtection="1">
      <alignment vertical="center" shrinkToFit="1"/>
    </xf>
    <xf numFmtId="179" fontId="9" fillId="27" borderId="0" xfId="0" applyNumberFormat="1" applyFont="1" applyFill="1" applyBorder="1" applyAlignment="1" applyProtection="1">
      <alignment horizontal="center" vertical="center"/>
    </xf>
    <xf numFmtId="0" fontId="69" fillId="27" borderId="0" xfId="0" applyFont="1" applyFill="1" applyBorder="1" applyAlignment="1" applyProtection="1">
      <alignment horizontal="right" vertical="top"/>
    </xf>
    <xf numFmtId="0" fontId="65" fillId="27" borderId="0" xfId="0" applyFont="1" applyFill="1" applyBorder="1" applyAlignment="1" applyProtection="1">
      <alignment horizontal="right" vertical="center"/>
    </xf>
    <xf numFmtId="0" fontId="7" fillId="27" borderId="0" xfId="0" applyFont="1" applyFill="1" applyBorder="1" applyAlignment="1" applyProtection="1"/>
    <xf numFmtId="182" fontId="5" fillId="27" borderId="0" xfId="0" applyNumberFormat="1" applyFont="1" applyFill="1" applyBorder="1" applyAlignment="1" applyProtection="1">
      <alignment vertical="center"/>
    </xf>
    <xf numFmtId="0" fontId="11" fillId="27" borderId="77" xfId="0" applyFont="1" applyFill="1" applyBorder="1" applyAlignment="1" applyProtection="1">
      <alignment vertical="center" wrapText="1" shrinkToFit="1"/>
    </xf>
    <xf numFmtId="0" fontId="11" fillId="27" borderId="34" xfId="0" applyFont="1" applyFill="1" applyBorder="1" applyAlignment="1" applyProtection="1">
      <alignment vertical="center" wrapText="1" shrinkToFit="1"/>
    </xf>
    <xf numFmtId="0" fontId="11" fillId="27" borderId="76" xfId="0" applyFont="1" applyFill="1" applyBorder="1" applyAlignment="1" applyProtection="1">
      <alignment vertical="center" wrapText="1" shrinkToFit="1"/>
    </xf>
    <xf numFmtId="0" fontId="11" fillId="27" borderId="23" xfId="0" applyFont="1" applyFill="1" applyBorder="1" applyAlignment="1" applyProtection="1">
      <alignment vertical="center" wrapText="1" shrinkToFit="1"/>
    </xf>
    <xf numFmtId="0" fontId="11" fillId="27" borderId="47" xfId="0" applyNumberFormat="1" applyFont="1" applyFill="1" applyBorder="1" applyAlignment="1" applyProtection="1">
      <alignment vertical="center"/>
    </xf>
    <xf numFmtId="0" fontId="11" fillId="27" borderId="38" xfId="0" applyNumberFormat="1" applyFont="1" applyFill="1" applyBorder="1" applyAlignment="1" applyProtection="1">
      <alignment vertical="center"/>
    </xf>
    <xf numFmtId="0" fontId="13" fillId="27" borderId="0" xfId="0" applyFont="1" applyFill="1" applyBorder="1" applyAlignment="1" applyProtection="1">
      <alignment horizontal="left"/>
    </xf>
    <xf numFmtId="0" fontId="7" fillId="27" borderId="0" xfId="0" applyFont="1" applyFill="1" applyBorder="1" applyAlignment="1" applyProtection="1">
      <alignment horizontal="left" vertical="center"/>
    </xf>
    <xf numFmtId="0" fontId="19" fillId="27" borderId="0" xfId="0" applyFont="1" applyFill="1" applyBorder="1" applyAlignment="1" applyProtection="1">
      <alignment vertical="center"/>
    </xf>
    <xf numFmtId="0" fontId="5" fillId="27" borderId="0" xfId="0" applyFont="1" applyFill="1" applyAlignment="1" applyProtection="1">
      <alignment horizontal="center" vertical="center"/>
    </xf>
    <xf numFmtId="0" fontId="58" fillId="27" borderId="0" xfId="0" applyFont="1" applyFill="1" applyBorder="1" applyAlignment="1" applyProtection="1">
      <alignment horizontal="left" vertical="center" readingOrder="1"/>
    </xf>
    <xf numFmtId="181" fontId="5" fillId="27" borderId="0" xfId="0" applyNumberFormat="1" applyFont="1" applyFill="1" applyBorder="1" applyAlignment="1" applyProtection="1">
      <alignment horizontal="right" vertical="center"/>
    </xf>
    <xf numFmtId="0" fontId="11" fillId="27" borderId="23" xfId="0" applyFont="1" applyFill="1" applyBorder="1" applyAlignment="1" applyProtection="1">
      <alignment vertical="center" shrinkToFit="1"/>
    </xf>
    <xf numFmtId="185" fontId="77" fillId="0" borderId="12" xfId="0" applyNumberFormat="1" applyFont="1" applyBorder="1" applyAlignment="1" applyProtection="1">
      <alignment vertical="center"/>
    </xf>
    <xf numFmtId="185" fontId="77" fillId="27" borderId="0" xfId="0" applyNumberFormat="1" applyFont="1" applyFill="1" applyBorder="1" applyAlignment="1" applyProtection="1">
      <alignment vertical="center"/>
    </xf>
    <xf numFmtId="185" fontId="5" fillId="27" borderId="0" xfId="0" applyNumberFormat="1" applyFont="1" applyFill="1" applyBorder="1" applyAlignment="1" applyProtection="1">
      <alignment vertical="center"/>
    </xf>
    <xf numFmtId="184" fontId="77" fillId="0" borderId="12" xfId="0" applyNumberFormat="1" applyFont="1" applyBorder="1" applyAlignment="1" applyProtection="1">
      <alignment vertical="center"/>
    </xf>
    <xf numFmtId="185" fontId="77" fillId="0" borderId="24" xfId="0" applyNumberFormat="1" applyFont="1" applyBorder="1" applyAlignment="1" applyProtection="1">
      <alignment vertical="center"/>
    </xf>
    <xf numFmtId="185" fontId="5" fillId="0" borderId="57" xfId="0" applyNumberFormat="1" applyFont="1" applyBorder="1" applyAlignment="1" applyProtection="1">
      <alignment vertical="center"/>
    </xf>
    <xf numFmtId="0" fontId="0" fillId="27" borderId="0" xfId="0" applyFont="1" applyFill="1" applyBorder="1" applyAlignment="1" applyProtection="1">
      <alignment vertical="center" shrinkToFit="1"/>
    </xf>
    <xf numFmtId="186" fontId="5" fillId="0" borderId="24" xfId="0" applyNumberFormat="1" applyFont="1" applyFill="1" applyBorder="1" applyAlignment="1" applyProtection="1">
      <alignment horizontal="right" vertical="center"/>
    </xf>
    <xf numFmtId="186" fontId="5" fillId="27" borderId="24" xfId="0" applyNumberFormat="1" applyFont="1" applyFill="1" applyBorder="1" applyAlignment="1" applyProtection="1">
      <alignment horizontal="right" vertical="center"/>
    </xf>
    <xf numFmtId="177" fontId="5" fillId="27" borderId="12" xfId="0" quotePrefix="1" applyNumberFormat="1" applyFont="1" applyFill="1" applyBorder="1" applyProtection="1">
      <alignment vertical="center"/>
    </xf>
    <xf numFmtId="183" fontId="5" fillId="27" borderId="12" xfId="0" quotePrefix="1" applyNumberFormat="1" applyFont="1" applyFill="1" applyBorder="1" applyProtection="1">
      <alignment vertical="center"/>
    </xf>
    <xf numFmtId="0" fontId="75" fillId="27" borderId="0" xfId="0" applyFont="1" applyFill="1" applyBorder="1" applyAlignment="1" applyProtection="1">
      <alignment horizontal="right" vertical="center"/>
    </xf>
    <xf numFmtId="176" fontId="9" fillId="27" borderId="0" xfId="0" applyNumberFormat="1" applyFont="1" applyFill="1" applyBorder="1" applyAlignment="1" applyProtection="1">
      <alignment horizontal="center" vertical="center"/>
    </xf>
    <xf numFmtId="0" fontId="56" fillId="27" borderId="0" xfId="0" applyFont="1" applyFill="1" applyBorder="1" applyAlignment="1" applyProtection="1"/>
    <xf numFmtId="186" fontId="5" fillId="27" borderId="0" xfId="0" applyNumberFormat="1" applyFont="1" applyFill="1" applyBorder="1" applyAlignment="1" applyProtection="1">
      <alignment vertical="center"/>
    </xf>
    <xf numFmtId="0" fontId="7" fillId="27" borderId="26" xfId="0" applyFont="1" applyFill="1" applyBorder="1" applyProtection="1">
      <alignment vertical="center"/>
    </xf>
    <xf numFmtId="178" fontId="5" fillId="27" borderId="26" xfId="0" applyNumberFormat="1" applyFont="1" applyFill="1" applyBorder="1" applyProtection="1">
      <alignment vertical="center"/>
    </xf>
    <xf numFmtId="0" fontId="9" fillId="27" borderId="26" xfId="0" applyFont="1" applyFill="1" applyBorder="1" applyAlignment="1" applyProtection="1">
      <alignment horizontal="left" vertical="center" shrinkToFit="1"/>
    </xf>
    <xf numFmtId="0" fontId="27" fillId="27" borderId="26" xfId="0" applyFont="1" applyFill="1" applyBorder="1" applyAlignment="1" applyProtection="1">
      <alignment horizontal="left" vertical="center" shrinkToFit="1"/>
    </xf>
    <xf numFmtId="0" fontId="5" fillId="27" borderId="26" xfId="0" applyFont="1" applyFill="1" applyBorder="1" applyAlignment="1" applyProtection="1">
      <alignment horizontal="left" vertical="center" shrinkToFit="1"/>
    </xf>
    <xf numFmtId="0" fontId="11" fillId="27" borderId="23" xfId="0" applyFont="1" applyFill="1" applyBorder="1" applyAlignment="1" applyProtection="1">
      <alignment horizontal="left" vertical="center" wrapText="1"/>
    </xf>
    <xf numFmtId="0" fontId="5" fillId="27" borderId="26" xfId="0" applyFont="1" applyFill="1" applyBorder="1" applyAlignment="1" applyProtection="1">
      <alignment vertical="center" shrinkToFit="1"/>
    </xf>
    <xf numFmtId="0" fontId="0" fillId="27" borderId="26" xfId="0" applyFill="1" applyBorder="1" applyAlignment="1" applyProtection="1">
      <alignment vertical="center" shrinkToFit="1"/>
    </xf>
    <xf numFmtId="0" fontId="19" fillId="27" borderId="26" xfId="0" applyFont="1" applyFill="1" applyBorder="1" applyAlignment="1" applyProtection="1">
      <alignment horizontal="right" vertical="center"/>
    </xf>
    <xf numFmtId="178" fontId="13" fillId="27" borderId="26" xfId="0" applyNumberFormat="1" applyFont="1" applyFill="1" applyBorder="1" applyAlignment="1" applyProtection="1">
      <alignment horizontal="center" vertical="center"/>
    </xf>
    <xf numFmtId="0" fontId="11" fillId="27" borderId="27" xfId="0" applyFont="1" applyFill="1" applyBorder="1" applyAlignment="1" applyProtection="1">
      <alignment horizontal="left" vertical="center" shrinkToFit="1"/>
    </xf>
    <xf numFmtId="176" fontId="5" fillId="0" borderId="0" xfId="0" applyNumberFormat="1" applyFont="1" applyFill="1" applyBorder="1" applyAlignment="1" applyProtection="1">
      <alignment vertical="center" wrapText="1"/>
    </xf>
    <xf numFmtId="176" fontId="5" fillId="0" borderId="0" xfId="0" applyNumberFormat="1" applyFont="1" applyFill="1" applyBorder="1" applyAlignment="1" applyProtection="1">
      <alignment horizontal="right" vertical="center" wrapText="1"/>
    </xf>
    <xf numFmtId="0" fontId="27" fillId="27" borderId="23" xfId="0" applyFont="1" applyFill="1" applyBorder="1" applyAlignment="1" applyProtection="1">
      <alignment horizontal="left" vertical="center" shrinkToFit="1"/>
    </xf>
    <xf numFmtId="0" fontId="5" fillId="27" borderId="26" xfId="0" applyFont="1" applyFill="1" applyBorder="1" applyAlignment="1" applyProtection="1">
      <alignment vertical="center"/>
    </xf>
    <xf numFmtId="0" fontId="5" fillId="27" borderId="27" xfId="0" applyFont="1" applyFill="1" applyBorder="1" applyAlignment="1" applyProtection="1">
      <alignment vertical="center"/>
    </xf>
    <xf numFmtId="0" fontId="5" fillId="27" borderId="26" xfId="0" applyFont="1" applyFill="1" applyBorder="1" applyAlignment="1" applyProtection="1">
      <alignment horizontal="left" vertical="top"/>
    </xf>
    <xf numFmtId="0" fontId="11" fillId="27" borderId="26" xfId="0" applyFont="1" applyFill="1" applyBorder="1" applyAlignment="1" applyProtection="1">
      <alignment vertical="center" shrinkToFit="1"/>
    </xf>
    <xf numFmtId="0" fontId="3" fillId="27" borderId="26" xfId="0" applyFont="1" applyFill="1" applyBorder="1" applyAlignment="1" applyProtection="1">
      <alignment horizontal="left" vertical="center" shrinkToFit="1"/>
    </xf>
    <xf numFmtId="0" fontId="3" fillId="27" borderId="27" xfId="0" applyFont="1" applyFill="1" applyBorder="1" applyAlignment="1" applyProtection="1">
      <alignment horizontal="left" vertical="center" shrinkToFit="1"/>
    </xf>
    <xf numFmtId="0" fontId="5" fillId="27" borderId="84" xfId="0" applyFont="1" applyFill="1" applyBorder="1" applyProtection="1">
      <alignment vertical="center"/>
    </xf>
    <xf numFmtId="0" fontId="5" fillId="27" borderId="84" xfId="0" applyFont="1" applyFill="1" applyBorder="1" applyAlignment="1" applyProtection="1">
      <alignment vertical="center" shrinkToFit="1"/>
    </xf>
    <xf numFmtId="0" fontId="0" fillId="27" borderId="84" xfId="0" applyFill="1" applyBorder="1" applyAlignment="1" applyProtection="1">
      <alignment vertical="center" shrinkToFit="1"/>
    </xf>
    <xf numFmtId="0" fontId="19" fillId="27" borderId="84" xfId="0" applyFont="1" applyFill="1" applyBorder="1" applyAlignment="1" applyProtection="1">
      <alignment horizontal="right" vertical="center"/>
    </xf>
    <xf numFmtId="178" fontId="13" fillId="27" borderId="84" xfId="0" applyNumberFormat="1" applyFont="1" applyFill="1" applyBorder="1" applyAlignment="1" applyProtection="1">
      <alignment horizontal="center" vertical="center"/>
    </xf>
    <xf numFmtId="0" fontId="9" fillId="27" borderId="84" xfId="0" applyFont="1" applyFill="1" applyBorder="1" applyAlignment="1" applyProtection="1">
      <alignment horizontal="left" vertical="center" shrinkToFit="1"/>
    </xf>
    <xf numFmtId="0" fontId="11" fillId="27" borderId="84" xfId="0" applyFont="1" applyFill="1" applyBorder="1" applyAlignment="1" applyProtection="1">
      <alignment horizontal="left" vertical="center" shrinkToFit="1"/>
    </xf>
    <xf numFmtId="178" fontId="9" fillId="27" borderId="0" xfId="0" applyNumberFormat="1" applyFont="1" applyFill="1" applyBorder="1" applyAlignment="1" applyProtection="1">
      <alignment horizontal="left" vertical="center" shrinkToFit="1"/>
    </xf>
    <xf numFmtId="0" fontId="67" fillId="27" borderId="0" xfId="0" applyFont="1" applyFill="1" applyBorder="1" applyAlignment="1" applyProtection="1">
      <alignment horizontal="right"/>
    </xf>
    <xf numFmtId="0" fontId="0" fillId="27" borderId="25" xfId="0" applyFont="1" applyFill="1" applyBorder="1" applyProtection="1">
      <alignment vertical="center"/>
    </xf>
    <xf numFmtId="0" fontId="0" fillId="27" borderId="26" xfId="0" applyFont="1" applyFill="1" applyBorder="1" applyProtection="1">
      <alignment vertical="center"/>
    </xf>
    <xf numFmtId="0" fontId="11" fillId="27" borderId="0" xfId="0" applyFont="1" applyFill="1" applyBorder="1" applyAlignment="1" applyProtection="1">
      <alignment vertical="center"/>
    </xf>
    <xf numFmtId="0" fontId="3" fillId="27" borderId="23" xfId="0" applyFont="1" applyFill="1" applyBorder="1" applyAlignment="1" applyProtection="1">
      <alignment horizontal="left" vertical="center" wrapText="1"/>
    </xf>
    <xf numFmtId="0" fontId="11" fillId="27" borderId="0" xfId="0" applyFont="1" applyFill="1" applyBorder="1" applyAlignment="1" applyProtection="1">
      <alignment horizontal="left" vertical="center"/>
    </xf>
    <xf numFmtId="0" fontId="11" fillId="27" borderId="0" xfId="0" applyFont="1" applyFill="1" applyBorder="1" applyProtection="1">
      <alignment vertical="center"/>
    </xf>
    <xf numFmtId="0" fontId="3" fillId="27" borderId="23" xfId="0" applyFont="1" applyFill="1" applyBorder="1" applyAlignment="1" applyProtection="1">
      <alignment horizontal="left" vertical="center"/>
    </xf>
    <xf numFmtId="0" fontId="11" fillId="27" borderId="22" xfId="0" applyFont="1" applyFill="1" applyBorder="1" applyAlignment="1" applyProtection="1">
      <alignment horizontal="left" vertical="center" shrinkToFit="1"/>
    </xf>
    <xf numFmtId="0" fontId="0" fillId="27" borderId="27" xfId="0" applyFont="1" applyFill="1" applyBorder="1" applyProtection="1">
      <alignment vertical="center"/>
    </xf>
    <xf numFmtId="179" fontId="13" fillId="27" borderId="0" xfId="0" applyNumberFormat="1" applyFont="1" applyFill="1" applyBorder="1" applyAlignment="1" applyProtection="1">
      <alignment horizontal="center" vertical="center"/>
    </xf>
    <xf numFmtId="0" fontId="0" fillId="27" borderId="0" xfId="0" applyFont="1" applyFill="1" applyProtection="1">
      <alignment vertical="center"/>
    </xf>
    <xf numFmtId="0" fontId="0" fillId="0" borderId="43" xfId="0" applyBorder="1" applyProtection="1">
      <alignment vertical="center"/>
    </xf>
    <xf numFmtId="0" fontId="0" fillId="0" borderId="58" xfId="0" applyBorder="1" applyProtection="1">
      <alignment vertical="center"/>
    </xf>
    <xf numFmtId="184" fontId="0" fillId="0" borderId="31" xfId="0" applyNumberFormat="1" applyBorder="1" applyProtection="1">
      <alignment vertical="center"/>
    </xf>
    <xf numFmtId="0" fontId="0" fillId="27" borderId="38" xfId="0" applyFill="1" applyBorder="1" applyAlignment="1" applyProtection="1">
      <alignment horizontal="right" vertical="center" textRotation="255" wrapText="1"/>
    </xf>
    <xf numFmtId="49" fontId="69" fillId="27" borderId="0" xfId="36" applyNumberFormat="1" applyFont="1" applyFill="1" applyBorder="1" applyAlignment="1" applyProtection="1">
      <alignment horizontal="right" vertical="center" wrapText="1"/>
    </xf>
    <xf numFmtId="0" fontId="11" fillId="0" borderId="0" xfId="0" applyFont="1" applyProtection="1">
      <alignment vertical="center"/>
    </xf>
    <xf numFmtId="0" fontId="4" fillId="27" borderId="0" xfId="0" applyFont="1" applyFill="1" applyProtection="1">
      <alignment vertical="center"/>
    </xf>
    <xf numFmtId="0" fontId="3" fillId="27" borderId="23" xfId="0" applyFont="1" applyFill="1" applyBorder="1" applyAlignment="1" applyProtection="1">
      <alignment vertical="center"/>
    </xf>
    <xf numFmtId="182" fontId="0" fillId="27" borderId="0" xfId="0" applyNumberFormat="1" applyFill="1" applyBorder="1" applyAlignment="1" applyProtection="1">
      <alignment horizontal="right" vertical="center"/>
    </xf>
    <xf numFmtId="181" fontId="0" fillId="27" borderId="0" xfId="0" applyNumberFormat="1" applyFill="1" applyBorder="1" applyAlignment="1" applyProtection="1">
      <alignment horizontal="right" vertical="center"/>
    </xf>
    <xf numFmtId="0" fontId="0" fillId="27" borderId="12" xfId="0" applyFill="1" applyBorder="1" applyProtection="1">
      <alignment vertical="center"/>
    </xf>
    <xf numFmtId="0" fontId="89" fillId="27" borderId="0" xfId="0" applyFont="1" applyFill="1" applyBorder="1" applyAlignment="1" applyProtection="1"/>
    <xf numFmtId="0" fontId="9" fillId="27" borderId="0" xfId="0" applyFont="1" applyFill="1" applyBorder="1" applyAlignment="1" applyProtection="1">
      <alignment horizontal="center" vertical="center"/>
    </xf>
    <xf numFmtId="0" fontId="9" fillId="27" borderId="0" xfId="0" applyFont="1" applyFill="1" applyBorder="1" applyAlignment="1" applyProtection="1">
      <alignment vertical="center" wrapText="1"/>
    </xf>
    <xf numFmtId="0" fontId="4" fillId="27" borderId="0" xfId="0" applyFont="1" applyFill="1" applyBorder="1" applyAlignment="1" applyProtection="1">
      <alignment horizontal="left" vertical="top"/>
    </xf>
    <xf numFmtId="0" fontId="0" fillId="27" borderId="0" xfId="0" applyFont="1" applyFill="1" applyBorder="1" applyAlignment="1" applyProtection="1">
      <alignment horizontal="left" vertical="top"/>
    </xf>
    <xf numFmtId="0" fontId="0" fillId="27" borderId="0" xfId="0" applyFont="1" applyFill="1" applyBorder="1" applyAlignment="1" applyProtection="1">
      <alignment horizontal="center" vertical="top"/>
    </xf>
    <xf numFmtId="0" fontId="9" fillId="0" borderId="11" xfId="0" applyFont="1" applyBorder="1" applyAlignment="1" applyProtection="1">
      <alignment horizontal="center" vertical="center" shrinkToFit="1"/>
    </xf>
    <xf numFmtId="0" fontId="5" fillId="29" borderId="10" xfId="0" applyFont="1" applyFill="1" applyBorder="1" applyAlignment="1" applyProtection="1">
      <alignment horizontal="centerContinuous" vertical="center"/>
    </xf>
    <xf numFmtId="0" fontId="90" fillId="27" borderId="22" xfId="0" applyFont="1" applyFill="1" applyBorder="1" applyAlignment="1" applyProtection="1">
      <alignment horizontal="right" vertical="center"/>
    </xf>
    <xf numFmtId="0" fontId="48" fillId="27" borderId="0" xfId="0" applyFont="1" applyFill="1" applyBorder="1" applyAlignment="1" applyProtection="1">
      <alignment vertical="center"/>
    </xf>
    <xf numFmtId="0" fontId="5" fillId="0" borderId="107" xfId="0" applyFont="1" applyBorder="1" applyAlignment="1" applyProtection="1">
      <alignment horizontal="center" vertical="center" shrinkToFit="1"/>
    </xf>
    <xf numFmtId="179" fontId="5" fillId="26" borderId="28" xfId="0" applyNumberFormat="1" applyFont="1" applyFill="1" applyBorder="1" applyAlignment="1" applyProtection="1">
      <alignment horizontal="center" vertical="center" shrinkToFit="1"/>
      <protection locked="0"/>
    </xf>
    <xf numFmtId="0" fontId="5" fillId="0" borderId="18" xfId="0" applyFont="1" applyBorder="1" applyAlignment="1" applyProtection="1">
      <alignment horizontal="center" vertical="center" shrinkToFit="1"/>
    </xf>
    <xf numFmtId="179" fontId="5" fillId="24" borderId="12" xfId="0" applyNumberFormat="1" applyFont="1" applyFill="1" applyBorder="1" applyAlignment="1" applyProtection="1">
      <alignment horizontal="center" vertical="center" shrinkToFit="1"/>
      <protection locked="0"/>
    </xf>
    <xf numFmtId="0" fontId="5" fillId="0" borderId="14" xfId="0" applyFont="1" applyBorder="1" applyAlignment="1" applyProtection="1">
      <alignment horizontal="center" vertical="center" shrinkToFit="1"/>
    </xf>
    <xf numFmtId="179" fontId="5" fillId="24" borderId="15" xfId="0" applyNumberFormat="1" applyFont="1" applyFill="1" applyBorder="1" applyAlignment="1" applyProtection="1">
      <alignment horizontal="center" vertical="center" shrinkToFit="1"/>
      <protection locked="0"/>
    </xf>
    <xf numFmtId="179" fontId="5" fillId="26" borderId="12" xfId="0" applyNumberFormat="1" applyFont="1" applyFill="1" applyBorder="1" applyAlignment="1" applyProtection="1">
      <alignment horizontal="center" vertical="center" shrinkToFit="1"/>
      <protection locked="0"/>
    </xf>
    <xf numFmtId="179" fontId="5" fillId="24" borderId="50" xfId="0" applyNumberFormat="1" applyFont="1" applyFill="1" applyBorder="1" applyAlignment="1" applyProtection="1">
      <alignment horizontal="center" vertical="center" shrinkToFit="1"/>
      <protection locked="0"/>
    </xf>
    <xf numFmtId="0" fontId="5" fillId="0" borderId="25" xfId="0" applyFont="1" applyBorder="1" applyAlignment="1" applyProtection="1">
      <alignment horizontal="center" vertical="center" shrinkToFit="1"/>
    </xf>
    <xf numFmtId="179" fontId="5" fillId="24" borderId="52" xfId="0" applyNumberFormat="1" applyFont="1" applyFill="1" applyBorder="1" applyAlignment="1" applyProtection="1">
      <alignment horizontal="center" vertical="center" shrinkToFit="1"/>
      <protection locked="0"/>
    </xf>
    <xf numFmtId="0" fontId="5" fillId="0" borderId="34" xfId="0" applyFont="1" applyBorder="1" applyAlignment="1" applyProtection="1">
      <alignment horizontal="center" vertical="center" shrinkToFit="1"/>
    </xf>
    <xf numFmtId="179" fontId="5" fillId="24" borderId="35" xfId="0" applyNumberFormat="1" applyFont="1" applyFill="1" applyBorder="1" applyAlignment="1" applyProtection="1">
      <alignment horizontal="center" vertical="center" shrinkToFit="1"/>
      <protection locked="0"/>
    </xf>
    <xf numFmtId="0" fontId="5" fillId="0" borderId="56" xfId="0" applyFont="1" applyBorder="1" applyAlignment="1" applyProtection="1">
      <alignment vertical="center" shrinkToFit="1"/>
    </xf>
    <xf numFmtId="0" fontId="0" fillId="27" borderId="41" xfId="0" applyFill="1" applyBorder="1" applyAlignment="1" applyProtection="1">
      <alignment vertical="center" shrinkToFit="1"/>
    </xf>
    <xf numFmtId="0" fontId="0" fillId="0" borderId="12" xfId="0" applyBorder="1" applyAlignment="1" applyProtection="1">
      <alignment horizontal="center" vertical="center" shrinkToFit="1"/>
    </xf>
    <xf numFmtId="0" fontId="9" fillId="27" borderId="30" xfId="0" applyFont="1" applyFill="1" applyBorder="1" applyAlignment="1" applyProtection="1">
      <alignment horizontal="center" vertical="center" shrinkToFit="1"/>
    </xf>
    <xf numFmtId="0" fontId="5" fillId="0" borderId="16" xfId="0" applyFont="1" applyBorder="1" applyAlignment="1" applyProtection="1">
      <alignment horizontal="center" vertical="center" shrinkToFit="1"/>
    </xf>
    <xf numFmtId="0" fontId="9" fillId="0" borderId="39" xfId="0" applyFont="1" applyBorder="1" applyAlignment="1" applyProtection="1">
      <alignment horizontal="center" vertical="center" shrinkToFit="1"/>
    </xf>
    <xf numFmtId="180" fontId="13" fillId="0" borderId="24" xfId="0" applyNumberFormat="1" applyFont="1" applyBorder="1" applyAlignment="1" applyProtection="1">
      <alignment horizontal="right" vertical="center"/>
    </xf>
    <xf numFmtId="178" fontId="13" fillId="0" borderId="24" xfId="0" applyNumberFormat="1" applyFont="1" applyBorder="1" applyAlignment="1" applyProtection="1">
      <alignment horizontal="right" vertical="center"/>
    </xf>
    <xf numFmtId="178" fontId="13" fillId="27" borderId="24" xfId="0" applyNumberFormat="1" applyFont="1" applyFill="1" applyBorder="1" applyAlignment="1" applyProtection="1">
      <alignment horizontal="right" vertical="center"/>
    </xf>
    <xf numFmtId="177" fontId="13" fillId="27" borderId="24" xfId="0" applyNumberFormat="1" applyFont="1" applyFill="1" applyBorder="1" applyAlignment="1" applyProtection="1">
      <alignment horizontal="right" vertical="center" shrinkToFit="1"/>
    </xf>
    <xf numFmtId="178" fontId="13" fillId="0" borderId="24" xfId="0" applyNumberFormat="1" applyFont="1" applyBorder="1" applyAlignment="1" applyProtection="1">
      <alignment horizontal="right" vertical="center" shrinkToFit="1"/>
    </xf>
    <xf numFmtId="176" fontId="5" fillId="0" borderId="12" xfId="0" applyNumberFormat="1" applyFont="1" applyBorder="1" applyAlignment="1" applyProtection="1">
      <alignment horizontal="right" vertical="center"/>
    </xf>
    <xf numFmtId="0" fontId="9" fillId="27" borderId="23" xfId="0" applyFont="1" applyFill="1" applyBorder="1" applyAlignment="1" applyProtection="1">
      <alignment horizontal="left" vertical="center" wrapText="1"/>
    </xf>
    <xf numFmtId="180" fontId="13" fillId="0" borderId="24" xfId="0" applyNumberFormat="1" applyFont="1" applyFill="1" applyBorder="1" applyAlignment="1" applyProtection="1">
      <alignment horizontal="right" vertical="center"/>
    </xf>
    <xf numFmtId="178" fontId="13" fillId="25" borderId="24" xfId="0" applyNumberFormat="1" applyFont="1" applyFill="1" applyBorder="1" applyAlignment="1" applyProtection="1">
      <alignment horizontal="right" vertical="center" shrinkToFit="1"/>
      <protection locked="0"/>
    </xf>
    <xf numFmtId="179" fontId="13" fillId="0" borderId="24" xfId="0" applyNumberFormat="1" applyFont="1" applyBorder="1" applyAlignment="1" applyProtection="1">
      <alignment horizontal="right" vertical="center"/>
    </xf>
    <xf numFmtId="179" fontId="7" fillId="27" borderId="0" xfId="0" applyNumberFormat="1" applyFont="1" applyFill="1" applyBorder="1" applyAlignment="1" applyProtection="1">
      <alignment horizontal="right" vertical="center"/>
    </xf>
    <xf numFmtId="178" fontId="13" fillId="27" borderId="24" xfId="0" applyNumberFormat="1" applyFont="1" applyFill="1" applyBorder="1" applyAlignment="1" applyProtection="1">
      <alignment horizontal="right" vertical="center" shrinkToFit="1"/>
    </xf>
    <xf numFmtId="194" fontId="13" fillId="27" borderId="24" xfId="35" applyNumberFormat="1" applyFont="1" applyFill="1" applyBorder="1" applyAlignment="1" applyProtection="1">
      <alignment horizontal="right" vertical="center" shrinkToFit="1"/>
    </xf>
    <xf numFmtId="178" fontId="53" fillId="0" borderId="12" xfId="35" applyNumberFormat="1" applyFont="1" applyFill="1" applyBorder="1" applyAlignment="1" applyProtection="1">
      <alignment horizontal="right" vertical="center" wrapText="1"/>
    </xf>
    <xf numFmtId="183" fontId="5" fillId="26" borderId="12" xfId="0" applyNumberFormat="1" applyFont="1" applyFill="1" applyBorder="1" applyAlignment="1" applyProtection="1">
      <alignment vertical="center"/>
      <protection locked="0"/>
    </xf>
    <xf numFmtId="178" fontId="5" fillId="26" borderId="12" xfId="0" applyNumberFormat="1" applyFont="1" applyFill="1" applyBorder="1" applyProtection="1">
      <alignment vertical="center"/>
      <protection locked="0"/>
    </xf>
    <xf numFmtId="186" fontId="5" fillId="27" borderId="20" xfId="0" applyNumberFormat="1" applyFont="1" applyFill="1" applyBorder="1" applyAlignment="1" applyProtection="1">
      <alignment vertical="center"/>
    </xf>
    <xf numFmtId="178" fontId="5" fillId="0" borderId="0" xfId="0" applyNumberFormat="1" applyFont="1" applyBorder="1" applyProtection="1">
      <alignment vertical="center"/>
    </xf>
    <xf numFmtId="178" fontId="5" fillId="27" borderId="84" xfId="0" applyNumberFormat="1" applyFont="1" applyFill="1" applyBorder="1" applyProtection="1">
      <alignment vertical="center"/>
    </xf>
    <xf numFmtId="178" fontId="5" fillId="27" borderId="32" xfId="0" applyNumberFormat="1" applyFont="1" applyFill="1" applyBorder="1" applyAlignment="1" applyProtection="1">
      <alignment horizontal="center" vertical="center"/>
    </xf>
    <xf numFmtId="186" fontId="5" fillId="0" borderId="0" xfId="0" applyNumberFormat="1" applyFont="1" applyBorder="1" applyAlignment="1" applyProtection="1">
      <alignment vertical="center"/>
    </xf>
    <xf numFmtId="0" fontId="0" fillId="27" borderId="47" xfId="0" applyFont="1" applyFill="1" applyBorder="1" applyAlignment="1" applyProtection="1">
      <alignment vertical="center"/>
    </xf>
    <xf numFmtId="0" fontId="0" fillId="27" borderId="10" xfId="0" applyFont="1" applyFill="1" applyBorder="1" applyAlignment="1" applyProtection="1">
      <alignment vertical="center"/>
    </xf>
    <xf numFmtId="0" fontId="0" fillId="27" borderId="30" xfId="0" applyFont="1" applyFill="1" applyBorder="1" applyAlignment="1" applyProtection="1">
      <alignment vertical="center"/>
    </xf>
    <xf numFmtId="0" fontId="1" fillId="27" borderId="30" xfId="0" applyFont="1" applyFill="1" applyBorder="1" applyAlignment="1" applyProtection="1">
      <alignment vertical="center"/>
    </xf>
    <xf numFmtId="0" fontId="1" fillId="27" borderId="69" xfId="0" applyFont="1" applyFill="1" applyBorder="1" applyAlignment="1" applyProtection="1">
      <alignment vertical="center"/>
    </xf>
    <xf numFmtId="176" fontId="7" fillId="0" borderId="12" xfId="0" applyNumberFormat="1" applyFont="1" applyFill="1" applyBorder="1" applyAlignment="1" applyProtection="1">
      <alignment horizontal="right" vertical="center" shrinkToFit="1"/>
    </xf>
    <xf numFmtId="38" fontId="7" fillId="0" borderId="12" xfId="35" applyFont="1" applyFill="1" applyBorder="1" applyAlignment="1" applyProtection="1">
      <alignment horizontal="right" vertical="center" shrinkToFit="1"/>
    </xf>
    <xf numFmtId="176" fontId="7" fillId="27" borderId="30" xfId="0" applyNumberFormat="1" applyFont="1" applyFill="1" applyBorder="1" applyAlignment="1" applyProtection="1">
      <alignment horizontal="right" vertical="center" shrinkToFit="1"/>
    </xf>
    <xf numFmtId="180" fontId="7" fillId="0" borderId="12" xfId="0" applyNumberFormat="1" applyFont="1" applyBorder="1" applyAlignment="1" applyProtection="1">
      <alignment horizontal="right" vertical="center" shrinkToFit="1"/>
    </xf>
    <xf numFmtId="178" fontId="7" fillId="0" borderId="52" xfId="0" applyNumberFormat="1" applyFont="1" applyBorder="1" applyAlignment="1" applyProtection="1">
      <alignment horizontal="right" vertical="center" shrinkToFit="1"/>
    </xf>
    <xf numFmtId="0" fontId="9" fillId="27" borderId="0" xfId="0" applyFont="1" applyFill="1" applyBorder="1" applyAlignment="1" applyProtection="1"/>
    <xf numFmtId="0" fontId="91" fillId="27" borderId="0" xfId="0" applyFont="1" applyFill="1" applyBorder="1" applyAlignment="1" applyProtection="1"/>
    <xf numFmtId="0" fontId="6" fillId="27" borderId="0" xfId="0" applyFont="1" applyFill="1" applyBorder="1" applyAlignment="1" applyProtection="1">
      <alignment horizontal="center" vertical="center"/>
    </xf>
    <xf numFmtId="195" fontId="0" fillId="0" borderId="44" xfId="0" applyNumberFormat="1" applyFont="1" applyBorder="1" applyAlignment="1" applyProtection="1">
      <alignment horizontal="center" vertical="center" shrinkToFit="1"/>
    </xf>
    <xf numFmtId="0" fontId="0" fillId="27" borderId="0" xfId="0" applyFont="1" applyFill="1" applyBorder="1" applyAlignment="1" applyProtection="1">
      <alignment horizontal="right" vertical="center"/>
    </xf>
    <xf numFmtId="178" fontId="7" fillId="0" borderId="46" xfId="0" applyNumberFormat="1" applyFont="1" applyFill="1" applyBorder="1" applyAlignment="1" applyProtection="1">
      <alignment horizontal="right" vertical="center" shrinkToFit="1"/>
    </xf>
    <xf numFmtId="178" fontId="7" fillId="0" borderId="31" xfId="0" applyNumberFormat="1" applyFont="1" applyFill="1" applyBorder="1" applyAlignment="1" applyProtection="1">
      <alignment horizontal="right" vertical="center" shrinkToFit="1"/>
    </xf>
    <xf numFmtId="194" fontId="7" fillId="0" borderId="45" xfId="35" applyNumberFormat="1" applyFont="1" applyFill="1" applyBorder="1" applyAlignment="1" applyProtection="1">
      <alignment horizontal="right" vertical="center" shrinkToFit="1"/>
    </xf>
    <xf numFmtId="194" fontId="7" fillId="0" borderId="46" xfId="35" applyNumberFormat="1" applyFont="1" applyFill="1" applyBorder="1" applyAlignment="1" applyProtection="1">
      <alignment horizontal="right" vertical="center" shrinkToFit="1"/>
    </xf>
    <xf numFmtId="194" fontId="7" fillId="0" borderId="59" xfId="35" applyNumberFormat="1" applyFont="1" applyFill="1" applyBorder="1" applyAlignment="1" applyProtection="1">
      <alignment horizontal="right" vertical="center" shrinkToFit="1"/>
    </xf>
    <xf numFmtId="194" fontId="7" fillId="0" borderId="46" xfId="0" applyNumberFormat="1" applyFont="1" applyFill="1" applyBorder="1" applyAlignment="1" applyProtection="1">
      <alignment horizontal="right" vertical="center" shrinkToFit="1"/>
    </xf>
    <xf numFmtId="194" fontId="7" fillId="0" borderId="59" xfId="0" applyNumberFormat="1" applyFont="1" applyFill="1" applyBorder="1" applyAlignment="1" applyProtection="1">
      <alignment horizontal="right" vertical="center" shrinkToFit="1"/>
    </xf>
    <xf numFmtId="178" fontId="5" fillId="0" borderId="54" xfId="0" applyNumberFormat="1" applyFont="1" applyFill="1" applyBorder="1" applyAlignment="1" applyProtection="1">
      <alignment horizontal="center" vertical="center" shrinkToFit="1"/>
    </xf>
    <xf numFmtId="0" fontId="5" fillId="0" borderId="43" xfId="0" applyFont="1" applyBorder="1" applyAlignment="1" applyProtection="1">
      <alignment horizontal="center" vertical="center" shrinkToFit="1"/>
    </xf>
    <xf numFmtId="0" fontId="5" fillId="0" borderId="52" xfId="0" applyFont="1" applyBorder="1" applyAlignment="1" applyProtection="1">
      <alignment horizontal="center" vertical="center" shrinkToFit="1"/>
    </xf>
    <xf numFmtId="0" fontId="0" fillId="27" borderId="47" xfId="0" applyFont="1" applyFill="1" applyBorder="1" applyAlignment="1" applyProtection="1">
      <alignment horizontal="left" vertical="center" wrapText="1"/>
    </xf>
    <xf numFmtId="0" fontId="0" fillId="27" borderId="48" xfId="0" applyFont="1" applyFill="1" applyBorder="1" applyAlignment="1" applyProtection="1">
      <alignment horizontal="left" vertical="center" wrapText="1"/>
    </xf>
    <xf numFmtId="0" fontId="0" fillId="27" borderId="58" xfId="0" applyFill="1" applyBorder="1" applyAlignment="1" applyProtection="1">
      <alignment horizontal="right" vertical="center" textRotation="255" wrapText="1"/>
    </xf>
    <xf numFmtId="179" fontId="5" fillId="26" borderId="0" xfId="0" applyNumberFormat="1" applyFont="1" applyFill="1" applyBorder="1" applyAlignment="1" applyProtection="1">
      <alignment horizontal="center" vertical="center"/>
    </xf>
    <xf numFmtId="0" fontId="9" fillId="27" borderId="0" xfId="0" applyFont="1" applyFill="1" applyBorder="1" applyAlignment="1" applyProtection="1">
      <alignment horizontal="center" vertical="center" shrinkToFit="1"/>
    </xf>
    <xf numFmtId="0" fontId="9" fillId="27" borderId="23" xfId="0" applyFont="1" applyFill="1" applyBorder="1" applyAlignment="1" applyProtection="1">
      <alignment horizontal="center" vertical="center" shrinkToFit="1"/>
    </xf>
    <xf numFmtId="179" fontId="5" fillId="26" borderId="63" xfId="0" applyNumberFormat="1" applyFont="1" applyFill="1" applyBorder="1" applyAlignment="1" applyProtection="1">
      <alignment horizontal="center" vertical="center" shrinkToFit="1"/>
      <protection locked="0"/>
    </xf>
    <xf numFmtId="0" fontId="9" fillId="27" borderId="0" xfId="0" applyFont="1" applyFill="1" applyBorder="1" applyAlignment="1" applyProtection="1">
      <alignment horizontal="left" vertical="center" shrinkToFit="1"/>
    </xf>
    <xf numFmtId="0" fontId="9" fillId="27" borderId="23" xfId="0" applyFont="1" applyFill="1" applyBorder="1" applyAlignment="1" applyProtection="1">
      <alignment horizontal="left" vertical="center" shrinkToFit="1"/>
    </xf>
    <xf numFmtId="49" fontId="59" fillId="27" borderId="0" xfId="35" applyNumberFormat="1" applyFont="1" applyFill="1" applyBorder="1" applyAlignment="1" applyProtection="1">
      <alignment horizontal="left" vertical="distributed" wrapText="1"/>
    </xf>
    <xf numFmtId="49" fontId="53" fillId="27" borderId="0" xfId="35" applyNumberFormat="1" applyFont="1" applyFill="1" applyBorder="1" applyAlignment="1" applyProtection="1">
      <alignment horizontal="left" vertical="justify" wrapText="1"/>
    </xf>
    <xf numFmtId="0" fontId="5" fillId="27" borderId="32" xfId="0" applyFont="1" applyFill="1" applyBorder="1" applyAlignment="1" applyProtection="1">
      <alignment horizontal="center" vertical="center"/>
    </xf>
    <xf numFmtId="0" fontId="5" fillId="27" borderId="0" xfId="0" applyFont="1" applyFill="1" applyBorder="1" applyAlignment="1" applyProtection="1">
      <alignment horizontal="left" vertical="top" wrapText="1"/>
    </xf>
    <xf numFmtId="0" fontId="5" fillId="0" borderId="68" xfId="0" applyFont="1" applyBorder="1" applyAlignment="1" applyProtection="1">
      <alignment horizontal="center" vertical="center" shrinkToFit="1"/>
    </xf>
    <xf numFmtId="0" fontId="5" fillId="0" borderId="17" xfId="0" applyFont="1" applyBorder="1" applyAlignment="1" applyProtection="1">
      <alignment horizontal="center" vertical="center" shrinkToFit="1"/>
    </xf>
    <xf numFmtId="0" fontId="11" fillId="27" borderId="0" xfId="0" applyFont="1" applyFill="1" applyBorder="1" applyAlignment="1" applyProtection="1">
      <alignment horizontal="left" vertical="center" shrinkToFit="1"/>
    </xf>
    <xf numFmtId="0" fontId="11" fillId="27" borderId="23" xfId="0" applyFont="1" applyFill="1" applyBorder="1" applyAlignment="1" applyProtection="1">
      <alignment horizontal="left" vertical="center" shrinkToFit="1"/>
    </xf>
    <xf numFmtId="0" fontId="5" fillId="27" borderId="0" xfId="0" applyFont="1" applyFill="1" applyBorder="1" applyAlignment="1" applyProtection="1">
      <alignment vertical="center"/>
    </xf>
    <xf numFmtId="0" fontId="5" fillId="27" borderId="0" xfId="0" applyFont="1" applyFill="1" applyBorder="1" applyAlignment="1" applyProtection="1">
      <alignment horizontal="left" vertical="center"/>
    </xf>
    <xf numFmtId="0" fontId="5" fillId="27" borderId="0" xfId="0" applyFont="1" applyFill="1" applyBorder="1" applyAlignment="1" applyProtection="1">
      <alignment horizontal="right" vertical="center"/>
    </xf>
    <xf numFmtId="31" fontId="5" fillId="29" borderId="18" xfId="0" applyNumberFormat="1" applyFont="1" applyFill="1" applyBorder="1" applyAlignment="1" applyProtection="1">
      <alignment horizontal="center" vertical="center"/>
    </xf>
    <xf numFmtId="0" fontId="5" fillId="29" borderId="29" xfId="0" applyFont="1" applyFill="1" applyBorder="1" applyAlignment="1" applyProtection="1">
      <alignment horizontal="center" vertical="center"/>
    </xf>
    <xf numFmtId="0" fontId="5" fillId="0" borderId="30" xfId="0" applyFont="1" applyBorder="1" applyAlignment="1" applyProtection="1">
      <alignment horizontal="center" vertical="center"/>
    </xf>
    <xf numFmtId="0" fontId="5" fillId="29" borderId="36" xfId="0" applyFont="1" applyFill="1" applyBorder="1" applyAlignment="1" applyProtection="1">
      <alignment horizontal="center" vertical="center"/>
    </xf>
    <xf numFmtId="0" fontId="5" fillId="0" borderId="55" xfId="0" applyFont="1" applyFill="1" applyBorder="1" applyAlignment="1" applyProtection="1">
      <alignment vertical="center" shrinkToFit="1"/>
    </xf>
    <xf numFmtId="0" fontId="62" fillId="0" borderId="46" xfId="0" applyFont="1" applyFill="1" applyBorder="1" applyAlignment="1" applyProtection="1">
      <alignment horizontal="center" vertical="center"/>
    </xf>
    <xf numFmtId="0" fontId="62" fillId="0" borderId="31" xfId="0" applyFont="1" applyFill="1" applyBorder="1" applyAlignment="1" applyProtection="1">
      <alignment horizontal="center" vertical="center"/>
    </xf>
    <xf numFmtId="0" fontId="0" fillId="29" borderId="30" xfId="0" applyFill="1" applyBorder="1" applyAlignment="1" applyProtection="1">
      <alignment horizontal="right" vertical="center" shrinkToFit="1"/>
    </xf>
    <xf numFmtId="0" fontId="0" fillId="29" borderId="30" xfId="0" applyFill="1" applyBorder="1" applyAlignment="1" applyProtection="1">
      <alignment horizontal="centerContinuous" vertical="center" shrinkToFit="1"/>
    </xf>
    <xf numFmtId="0" fontId="0" fillId="29" borderId="30" xfId="0" applyFill="1" applyBorder="1" applyAlignment="1" applyProtection="1">
      <alignment horizontal="centerContinuous" vertical="center"/>
    </xf>
    <xf numFmtId="0" fontId="0" fillId="29" borderId="44" xfId="0" applyFill="1" applyBorder="1" applyAlignment="1" applyProtection="1">
      <alignment horizontal="centerContinuous" vertical="center"/>
    </xf>
    <xf numFmtId="0" fontId="79" fillId="0" borderId="43" xfId="0" applyFont="1" applyBorder="1" applyAlignment="1" applyProtection="1">
      <alignment horizontal="center" vertical="center"/>
    </xf>
    <xf numFmtId="49" fontId="53" fillId="27" borderId="0" xfId="35" applyNumberFormat="1" applyFont="1" applyFill="1" applyBorder="1" applyAlignment="1" applyProtection="1">
      <alignment vertical="top" wrapText="1"/>
    </xf>
    <xf numFmtId="49" fontId="53" fillId="27" borderId="0" xfId="35" applyNumberFormat="1" applyFont="1" applyFill="1" applyBorder="1" applyAlignment="1" applyProtection="1">
      <alignment horizontal="left" vertical="center"/>
    </xf>
    <xf numFmtId="0" fontId="0" fillId="27" borderId="0" xfId="0" applyFill="1" applyBorder="1" applyAlignment="1" applyProtection="1">
      <alignment horizontal="left" vertical="center" wrapText="1"/>
    </xf>
    <xf numFmtId="49" fontId="54" fillId="27" borderId="0" xfId="35" applyNumberFormat="1" applyFont="1" applyFill="1" applyBorder="1" applyAlignment="1" applyProtection="1">
      <alignment horizontal="left" vertical="center" wrapText="1"/>
    </xf>
    <xf numFmtId="0" fontId="0" fillId="27" borderId="26" xfId="0" applyFill="1" applyBorder="1" applyAlignment="1" applyProtection="1">
      <alignment vertical="center"/>
    </xf>
    <xf numFmtId="49" fontId="53" fillId="27" borderId="0" xfId="35" applyNumberFormat="1" applyFont="1" applyFill="1" applyBorder="1" applyAlignment="1" applyProtection="1">
      <alignment vertical="center" wrapText="1"/>
    </xf>
    <xf numFmtId="0" fontId="0" fillId="27" borderId="23" xfId="0" applyFill="1" applyBorder="1" applyAlignment="1" applyProtection="1">
      <alignment vertical="center" wrapText="1"/>
    </xf>
    <xf numFmtId="49" fontId="54" fillId="27" borderId="0" xfId="35" applyNumberFormat="1" applyFont="1" applyFill="1" applyBorder="1" applyAlignment="1" applyProtection="1">
      <alignment horizontal="left" vertical="center" shrinkToFit="1"/>
    </xf>
    <xf numFmtId="0" fontId="0" fillId="27" borderId="0" xfId="0" applyFill="1" applyBorder="1" applyAlignment="1" applyProtection="1">
      <alignment horizontal="left" vertical="center"/>
    </xf>
    <xf numFmtId="49" fontId="53" fillId="27" borderId="91" xfId="35" applyNumberFormat="1" applyFont="1" applyFill="1" applyBorder="1" applyAlignment="1" applyProtection="1">
      <alignment horizontal="right" vertical="center"/>
    </xf>
    <xf numFmtId="49" fontId="54" fillId="27" borderId="23" xfId="35" applyNumberFormat="1" applyFont="1" applyFill="1" applyBorder="1" applyAlignment="1" applyProtection="1">
      <alignment horizontal="left" vertical="center" wrapText="1"/>
    </xf>
    <xf numFmtId="188" fontId="5" fillId="27" borderId="20" xfId="0" applyNumberFormat="1" applyFont="1" applyFill="1" applyBorder="1" applyAlignment="1" applyProtection="1">
      <alignment horizontal="center" vertical="center"/>
    </xf>
    <xf numFmtId="179" fontId="5" fillId="27" borderId="20" xfId="0" applyNumberFormat="1" applyFont="1" applyFill="1" applyBorder="1" applyAlignment="1" applyProtection="1">
      <alignment horizontal="center" vertical="center"/>
    </xf>
    <xf numFmtId="180" fontId="5" fillId="27" borderId="20" xfId="0" applyNumberFormat="1" applyFont="1" applyFill="1" applyBorder="1" applyAlignment="1" applyProtection="1">
      <alignment horizontal="center" vertical="center" shrinkToFit="1"/>
    </xf>
    <xf numFmtId="180" fontId="5" fillId="27" borderId="21" xfId="0" applyNumberFormat="1" applyFont="1" applyFill="1" applyBorder="1" applyAlignment="1" applyProtection="1">
      <alignment horizontal="center" vertical="center" shrinkToFit="1"/>
    </xf>
    <xf numFmtId="185" fontId="53" fillId="0" borderId="12" xfId="36" applyNumberFormat="1" applyFont="1" applyBorder="1" applyAlignment="1" applyProtection="1">
      <alignment vertical="center"/>
    </xf>
    <xf numFmtId="49" fontId="53" fillId="27" borderId="0" xfId="36" applyNumberFormat="1" applyFont="1" applyFill="1" applyBorder="1" applyAlignment="1" applyProtection="1">
      <alignment vertical="center"/>
    </xf>
    <xf numFmtId="49" fontId="53" fillId="27" borderId="0" xfId="36" applyNumberFormat="1" applyFont="1" applyFill="1" applyBorder="1" applyAlignment="1" applyProtection="1">
      <alignment vertical="center" wrapText="1"/>
    </xf>
    <xf numFmtId="49" fontId="53" fillId="27" borderId="23" xfId="36" applyNumberFormat="1" applyFont="1" applyFill="1" applyBorder="1" applyAlignment="1" applyProtection="1">
      <alignment vertical="center" wrapText="1"/>
    </xf>
    <xf numFmtId="178" fontId="5" fillId="27" borderId="0" xfId="0" applyNumberFormat="1" applyFont="1" applyFill="1" applyBorder="1" applyAlignment="1" applyProtection="1">
      <alignment vertical="center" wrapText="1"/>
    </xf>
    <xf numFmtId="49" fontId="5" fillId="27" borderId="22" xfId="36" applyNumberFormat="1" applyFont="1" applyFill="1" applyBorder="1" applyAlignment="1" applyProtection="1">
      <alignment vertical="center" shrinkToFit="1"/>
    </xf>
    <xf numFmtId="49" fontId="5" fillId="27" borderId="0" xfId="36" applyNumberFormat="1" applyFont="1" applyFill="1" applyBorder="1" applyAlignment="1" applyProtection="1">
      <alignment vertical="top" wrapText="1"/>
    </xf>
    <xf numFmtId="49" fontId="54" fillId="27" borderId="0" xfId="36" applyNumberFormat="1" applyFont="1" applyFill="1" applyBorder="1" applyAlignment="1" applyProtection="1">
      <alignment horizontal="left" vertical="center" wrapText="1"/>
    </xf>
    <xf numFmtId="49" fontId="54" fillId="27" borderId="0" xfId="36" applyNumberFormat="1" applyFont="1" applyFill="1" applyBorder="1" applyAlignment="1" applyProtection="1">
      <alignment horizontal="left" vertical="center" shrinkToFit="1"/>
    </xf>
    <xf numFmtId="49" fontId="5" fillId="27" borderId="0" xfId="36" applyNumberFormat="1" applyFont="1" applyFill="1" applyBorder="1" applyAlignment="1" applyProtection="1">
      <alignment vertical="center" wrapText="1"/>
    </xf>
    <xf numFmtId="176" fontId="53" fillId="0" borderId="12" xfId="36" applyNumberFormat="1" applyFont="1" applyFill="1" applyBorder="1" applyAlignment="1" applyProtection="1">
      <alignment horizontal="right" vertical="center" wrapText="1"/>
    </xf>
    <xf numFmtId="49" fontId="5" fillId="27" borderId="0" xfId="36" applyNumberFormat="1" applyFont="1" applyFill="1" applyBorder="1" applyAlignment="1" applyProtection="1">
      <alignment vertical="center"/>
    </xf>
    <xf numFmtId="176" fontId="53" fillId="0" borderId="0" xfId="36" applyNumberFormat="1" applyFont="1" applyFill="1" applyBorder="1" applyAlignment="1" applyProtection="1">
      <alignment horizontal="right" vertical="center" wrapText="1"/>
    </xf>
    <xf numFmtId="49" fontId="53" fillId="27" borderId="0" xfId="36" applyNumberFormat="1" applyFont="1" applyFill="1" applyBorder="1" applyAlignment="1" applyProtection="1">
      <alignment horizontal="right" vertical="center" wrapText="1"/>
    </xf>
    <xf numFmtId="178" fontId="53" fillId="27" borderId="91" xfId="36" applyNumberFormat="1" applyFont="1" applyFill="1" applyBorder="1" applyAlignment="1" applyProtection="1">
      <alignment horizontal="right" vertical="center" wrapText="1"/>
    </xf>
    <xf numFmtId="178" fontId="53" fillId="27" borderId="0" xfId="36" applyNumberFormat="1" applyFont="1" applyFill="1" applyBorder="1" applyAlignment="1" applyProtection="1">
      <alignment horizontal="right" vertical="center" wrapText="1"/>
    </xf>
    <xf numFmtId="49" fontId="53" fillId="27" borderId="0" xfId="36" applyNumberFormat="1" applyFont="1" applyFill="1" applyBorder="1" applyAlignment="1" applyProtection="1">
      <alignment horizontal="left" vertical="center" wrapText="1"/>
    </xf>
    <xf numFmtId="49" fontId="53" fillId="27" borderId="23" xfId="36" applyNumberFormat="1" applyFont="1" applyFill="1" applyBorder="1" applyAlignment="1" applyProtection="1">
      <alignment horizontal="left" vertical="center" wrapText="1"/>
    </xf>
    <xf numFmtId="49" fontId="53" fillId="0" borderId="0" xfId="36" applyNumberFormat="1" applyFont="1" applyBorder="1" applyAlignment="1" applyProtection="1">
      <alignment horizontal="left" vertical="center" wrapText="1"/>
    </xf>
    <xf numFmtId="0" fontId="5" fillId="27" borderId="22" xfId="0" applyFont="1" applyFill="1" applyBorder="1" applyAlignment="1" applyProtection="1">
      <alignment vertical="center" wrapText="1"/>
    </xf>
    <xf numFmtId="0" fontId="5" fillId="27" borderId="23" xfId="0" applyFont="1" applyFill="1" applyBorder="1" applyAlignment="1" applyProtection="1">
      <alignment horizontal="left" vertical="center" wrapText="1"/>
    </xf>
    <xf numFmtId="0" fontId="0" fillId="0" borderId="0" xfId="0" applyBorder="1" applyAlignment="1" applyProtection="1">
      <alignment horizontal="left" vertical="center" wrapText="1"/>
    </xf>
    <xf numFmtId="0" fontId="0" fillId="27" borderId="23" xfId="0" applyFill="1" applyBorder="1" applyAlignment="1" applyProtection="1">
      <alignment horizontal="left" vertical="center"/>
    </xf>
    <xf numFmtId="176" fontId="53" fillId="0" borderId="0" xfId="35" applyNumberFormat="1" applyFont="1" applyFill="1" applyBorder="1" applyAlignment="1" applyProtection="1">
      <alignment horizontal="right" vertical="center" wrapText="1"/>
    </xf>
    <xf numFmtId="176" fontId="5" fillId="0" borderId="12" xfId="0" applyNumberFormat="1" applyFont="1" applyFill="1" applyBorder="1" applyAlignment="1" applyProtection="1">
      <alignment horizontal="right" vertical="center"/>
    </xf>
    <xf numFmtId="49" fontId="5" fillId="27" borderId="0" xfId="35" applyNumberFormat="1" applyFont="1" applyFill="1" applyBorder="1" applyAlignment="1" applyProtection="1">
      <alignment horizontal="left" vertical="center" shrinkToFit="1"/>
    </xf>
    <xf numFmtId="49" fontId="5" fillId="27" borderId="0" xfId="35" applyNumberFormat="1" applyFont="1" applyFill="1" applyBorder="1" applyAlignment="1" applyProtection="1">
      <alignment horizontal="right" vertical="center" wrapText="1"/>
    </xf>
    <xf numFmtId="176" fontId="5" fillId="27" borderId="0" xfId="0" applyNumberFormat="1" applyFont="1" applyFill="1" applyBorder="1" applyAlignment="1" applyProtection="1">
      <alignment horizontal="center" vertical="center"/>
    </xf>
    <xf numFmtId="0" fontId="0" fillId="27" borderId="91" xfId="0" applyFill="1" applyBorder="1" applyAlignment="1" applyProtection="1">
      <alignment horizontal="left" vertical="center" wrapText="1"/>
    </xf>
    <xf numFmtId="178" fontId="53" fillId="27" borderId="0" xfId="35" applyNumberFormat="1" applyFont="1" applyFill="1" applyBorder="1" applyAlignment="1" applyProtection="1">
      <alignment horizontal="right" vertical="center" wrapText="1"/>
    </xf>
    <xf numFmtId="183" fontId="5" fillId="27" borderId="12" xfId="0" applyNumberFormat="1" applyFont="1" applyFill="1" applyBorder="1" applyAlignment="1" applyProtection="1">
      <alignment vertical="center"/>
    </xf>
    <xf numFmtId="182" fontId="5" fillId="27" borderId="12" xfId="0" applyNumberFormat="1" applyFont="1" applyFill="1" applyBorder="1" applyAlignment="1" applyProtection="1">
      <alignment vertical="center"/>
    </xf>
    <xf numFmtId="0" fontId="70" fillId="27" borderId="0" xfId="0" applyFont="1" applyFill="1" applyBorder="1" applyAlignment="1" applyProtection="1">
      <alignment horizontal="left" vertical="center"/>
    </xf>
    <xf numFmtId="0" fontId="6" fillId="26" borderId="12" xfId="0" applyFont="1" applyFill="1" applyBorder="1" applyAlignment="1" applyProtection="1">
      <alignment horizontal="center" vertical="center" wrapText="1"/>
      <protection locked="0"/>
    </xf>
    <xf numFmtId="177" fontId="5" fillId="26" borderId="12" xfId="0" applyNumberFormat="1" applyFont="1" applyFill="1" applyBorder="1" applyAlignment="1" applyProtection="1">
      <alignment horizontal="right" vertical="center" wrapText="1"/>
      <protection locked="0"/>
    </xf>
    <xf numFmtId="180" fontId="5" fillId="26" borderId="12" xfId="0" applyNumberFormat="1" applyFont="1" applyFill="1" applyBorder="1" applyAlignment="1" applyProtection="1">
      <alignment horizontal="right" vertical="center" wrapText="1"/>
      <protection locked="0"/>
    </xf>
    <xf numFmtId="179" fontId="5" fillId="26" borderId="12" xfId="0" applyNumberFormat="1" applyFont="1" applyFill="1" applyBorder="1" applyAlignment="1" applyProtection="1">
      <alignment horizontal="right" vertical="center" wrapText="1"/>
      <protection locked="0"/>
    </xf>
    <xf numFmtId="176" fontId="5" fillId="26" borderId="12" xfId="0" applyNumberFormat="1" applyFont="1" applyFill="1" applyBorder="1" applyAlignment="1" applyProtection="1">
      <alignment horizontal="right" vertical="center" wrapText="1"/>
      <protection locked="0"/>
    </xf>
    <xf numFmtId="0" fontId="4" fillId="26" borderId="12" xfId="0" applyFont="1" applyFill="1" applyBorder="1" applyAlignment="1" applyProtection="1">
      <alignment horizontal="center" vertical="center" shrinkToFit="1"/>
      <protection locked="0"/>
    </xf>
    <xf numFmtId="178" fontId="13" fillId="26" borderId="12" xfId="0" applyNumberFormat="1" applyFont="1" applyFill="1" applyBorder="1" applyAlignment="1" applyProtection="1">
      <alignment horizontal="right" vertical="center"/>
      <protection locked="0"/>
    </xf>
    <xf numFmtId="178" fontId="5" fillId="26" borderId="12" xfId="0" applyNumberFormat="1" applyFont="1" applyFill="1" applyBorder="1" applyAlignment="1" applyProtection="1">
      <alignment horizontal="right" vertical="center"/>
      <protection locked="0"/>
    </xf>
    <xf numFmtId="0" fontId="5" fillId="26" borderId="55" xfId="0" applyFont="1" applyFill="1" applyBorder="1" applyAlignment="1" applyProtection="1">
      <alignment vertical="center" shrinkToFit="1"/>
      <protection locked="0"/>
    </xf>
    <xf numFmtId="0" fontId="0" fillId="27" borderId="0" xfId="0" applyFill="1" applyProtection="1">
      <alignment vertical="center"/>
      <protection locked="0"/>
    </xf>
    <xf numFmtId="0" fontId="0" fillId="27" borderId="0" xfId="0" applyFill="1" applyBorder="1" applyProtection="1">
      <alignment vertical="center"/>
      <protection locked="0"/>
    </xf>
    <xf numFmtId="0" fontId="11" fillId="27" borderId="0" xfId="0" applyFont="1" applyFill="1" applyBorder="1" applyAlignment="1" applyProtection="1">
      <alignment horizontal="center" vertical="center"/>
      <protection locked="0"/>
    </xf>
    <xf numFmtId="187" fontId="9" fillId="27" borderId="0" xfId="0" applyNumberFormat="1" applyFont="1" applyFill="1" applyBorder="1" applyAlignment="1" applyProtection="1">
      <alignment horizontal="center" vertical="center"/>
      <protection locked="0"/>
    </xf>
    <xf numFmtId="0" fontId="0" fillId="0" borderId="38" xfId="0" applyFill="1" applyBorder="1" applyAlignment="1" applyProtection="1">
      <alignment horizontal="left" vertical="center" wrapText="1"/>
    </xf>
    <xf numFmtId="0" fontId="0" fillId="0" borderId="91" xfId="0" applyFill="1" applyBorder="1" applyAlignment="1" applyProtection="1">
      <alignment horizontal="left" vertical="center" wrapText="1"/>
    </xf>
    <xf numFmtId="0" fontId="0" fillId="0" borderId="34" xfId="0" applyFill="1" applyBorder="1" applyAlignment="1" applyProtection="1">
      <alignment horizontal="left" vertical="center" wrapText="1"/>
    </xf>
    <xf numFmtId="0" fontId="0" fillId="0" borderId="33" xfId="0" applyFill="1" applyBorder="1" applyAlignment="1" applyProtection="1">
      <alignment horizontal="left" vertical="center" wrapText="1"/>
    </xf>
    <xf numFmtId="0" fontId="62" fillId="0" borderId="60" xfId="0" applyFont="1" applyFill="1" applyBorder="1" applyAlignment="1" applyProtection="1">
      <alignment horizontal="center" vertical="center" wrapText="1"/>
    </xf>
    <xf numFmtId="0" fontId="62" fillId="0" borderId="31" xfId="0" applyFont="1" applyFill="1" applyBorder="1" applyAlignment="1" applyProtection="1">
      <alignment horizontal="center" vertical="center" wrapText="1"/>
    </xf>
    <xf numFmtId="196" fontId="7" fillId="0" borderId="60" xfId="35" applyNumberFormat="1" applyFont="1" applyFill="1" applyBorder="1" applyAlignment="1" applyProtection="1">
      <alignment horizontal="right" vertical="center" shrinkToFit="1"/>
    </xf>
    <xf numFmtId="196" fontId="7" fillId="0" borderId="31" xfId="35" applyNumberFormat="1" applyFont="1" applyFill="1" applyBorder="1" applyAlignment="1" applyProtection="1">
      <alignment horizontal="right" vertical="center" shrinkToFit="1"/>
    </xf>
    <xf numFmtId="178" fontId="5" fillId="0" borderId="60" xfId="0" applyNumberFormat="1" applyFont="1" applyFill="1" applyBorder="1" applyAlignment="1" applyProtection="1">
      <alignment horizontal="center" vertical="center" shrinkToFit="1"/>
    </xf>
    <xf numFmtId="178" fontId="5" fillId="0" borderId="31" xfId="0" applyNumberFormat="1" applyFont="1" applyFill="1" applyBorder="1" applyAlignment="1" applyProtection="1">
      <alignment horizontal="center" vertical="center" shrinkToFit="1"/>
    </xf>
    <xf numFmtId="0" fontId="5" fillId="0" borderId="47" xfId="0" applyFont="1" applyFill="1" applyBorder="1" applyAlignment="1" applyProtection="1">
      <alignment horizontal="left" vertical="center" wrapText="1"/>
    </xf>
    <xf numFmtId="0" fontId="5" fillId="0" borderId="49" xfId="0" applyFont="1" applyFill="1" applyBorder="1" applyAlignment="1" applyProtection="1">
      <alignment horizontal="left" vertical="center" wrapText="1"/>
    </xf>
    <xf numFmtId="0" fontId="5" fillId="0" borderId="38" xfId="0" applyFont="1" applyFill="1" applyBorder="1" applyAlignment="1" applyProtection="1">
      <alignment horizontal="left" vertical="center" wrapText="1"/>
    </xf>
    <xf numFmtId="0" fontId="5" fillId="0" borderId="91" xfId="0" applyFont="1" applyFill="1" applyBorder="1" applyAlignment="1" applyProtection="1">
      <alignment horizontal="left" vertical="center" wrapText="1"/>
    </xf>
    <xf numFmtId="0" fontId="5" fillId="0" borderId="34" xfId="0" applyFont="1" applyFill="1" applyBorder="1" applyAlignment="1" applyProtection="1">
      <alignment horizontal="left" vertical="center" wrapText="1"/>
    </xf>
    <xf numFmtId="0" fontId="5" fillId="0" borderId="33" xfId="0" applyFont="1" applyFill="1" applyBorder="1" applyAlignment="1" applyProtection="1">
      <alignment horizontal="left" vertical="center" wrapText="1"/>
    </xf>
    <xf numFmtId="0" fontId="0" fillId="0" borderId="47" xfId="0" applyFill="1" applyBorder="1" applyAlignment="1" applyProtection="1">
      <alignment horizontal="left" vertical="center" wrapText="1"/>
    </xf>
    <xf numFmtId="0" fontId="0" fillId="0" borderId="49" xfId="0" applyFill="1" applyBorder="1" applyAlignment="1" applyProtection="1">
      <alignment horizontal="left" vertical="center" wrapText="1"/>
    </xf>
    <xf numFmtId="0" fontId="0" fillId="0" borderId="105" xfId="0" applyFill="1" applyBorder="1" applyAlignment="1" applyProtection="1">
      <alignment horizontal="left" vertical="center" wrapText="1"/>
    </xf>
    <xf numFmtId="0" fontId="0" fillId="0" borderId="106" xfId="0" applyFill="1" applyBorder="1" applyAlignment="1" applyProtection="1">
      <alignment horizontal="left" vertical="center" wrapText="1"/>
    </xf>
    <xf numFmtId="0" fontId="62" fillId="0" borderId="43" xfId="0" applyFont="1" applyFill="1" applyBorder="1" applyAlignment="1" applyProtection="1">
      <alignment horizontal="center" vertical="center" wrapText="1"/>
    </xf>
    <xf numFmtId="0" fontId="62" fillId="0" borderId="54" xfId="0" applyFont="1" applyFill="1" applyBorder="1" applyAlignment="1" applyProtection="1">
      <alignment horizontal="center" vertical="center" wrapText="1"/>
    </xf>
    <xf numFmtId="196" fontId="7" fillId="0" borderId="43" xfId="35" applyNumberFormat="1" applyFont="1" applyFill="1" applyBorder="1" applyAlignment="1" applyProtection="1">
      <alignment horizontal="right" vertical="center" shrinkToFit="1"/>
    </xf>
    <xf numFmtId="196" fontId="7" fillId="0" borderId="54" xfId="35" applyNumberFormat="1" applyFont="1" applyFill="1" applyBorder="1" applyAlignment="1" applyProtection="1">
      <alignment horizontal="right" vertical="center" shrinkToFit="1"/>
    </xf>
    <xf numFmtId="0" fontId="0" fillId="0" borderId="46" xfId="0" applyFill="1" applyBorder="1" applyAlignment="1" applyProtection="1">
      <alignment horizontal="left" vertical="center" wrapText="1"/>
    </xf>
    <xf numFmtId="178" fontId="5" fillId="0" borderId="43" xfId="0" applyNumberFormat="1" applyFont="1" applyFill="1" applyBorder="1" applyAlignment="1" applyProtection="1">
      <alignment horizontal="center" vertical="center" shrinkToFit="1"/>
    </xf>
    <xf numFmtId="178" fontId="5" fillId="0" borderId="54" xfId="0" applyNumberFormat="1" applyFont="1" applyFill="1" applyBorder="1" applyAlignment="1" applyProtection="1">
      <alignment horizontal="center" vertical="center" shrinkToFit="1"/>
    </xf>
    <xf numFmtId="0" fontId="9" fillId="27" borderId="17" xfId="0" applyFont="1" applyFill="1" applyBorder="1" applyAlignment="1" applyProtection="1">
      <alignment horizontal="center" vertical="center"/>
      <protection locked="0"/>
    </xf>
    <xf numFmtId="0" fontId="9" fillId="27" borderId="39" xfId="0" applyFont="1" applyFill="1" applyBorder="1" applyAlignment="1" applyProtection="1">
      <alignment horizontal="center" vertical="center"/>
      <protection locked="0"/>
    </xf>
    <xf numFmtId="0" fontId="10" fillId="0" borderId="65" xfId="0" applyFont="1" applyFill="1" applyBorder="1" applyAlignment="1" applyProtection="1">
      <alignment horizontal="center" vertical="center"/>
    </xf>
    <xf numFmtId="0" fontId="10" fillId="0" borderId="66" xfId="0" applyFont="1" applyFill="1" applyBorder="1" applyAlignment="1" applyProtection="1">
      <alignment horizontal="center" vertical="center"/>
    </xf>
    <xf numFmtId="0" fontId="10" fillId="0" borderId="67" xfId="0" applyFont="1" applyFill="1" applyBorder="1" applyAlignment="1" applyProtection="1">
      <alignment horizontal="center" vertical="center"/>
    </xf>
    <xf numFmtId="0" fontId="10" fillId="0" borderId="34" xfId="0" applyFont="1" applyFill="1" applyBorder="1" applyAlignment="1" applyProtection="1">
      <alignment horizontal="center" vertical="center"/>
    </xf>
    <xf numFmtId="0" fontId="10" fillId="0" borderId="32" xfId="0" applyFont="1" applyFill="1" applyBorder="1" applyAlignment="1" applyProtection="1">
      <alignment horizontal="center" vertical="center"/>
    </xf>
    <xf numFmtId="0" fontId="10" fillId="0" borderId="33" xfId="0" applyFont="1" applyFill="1" applyBorder="1" applyAlignment="1" applyProtection="1">
      <alignment horizontal="center" vertical="center"/>
    </xf>
    <xf numFmtId="31" fontId="5" fillId="0" borderId="68" xfId="0" applyNumberFormat="1" applyFont="1" applyBorder="1" applyAlignment="1" applyProtection="1">
      <alignment horizontal="center" vertical="center" shrinkToFit="1"/>
    </xf>
    <xf numFmtId="31" fontId="5" fillId="0" borderId="31" xfId="0" applyNumberFormat="1" applyFont="1" applyBorder="1" applyAlignment="1" applyProtection="1">
      <alignment horizontal="center" vertical="center" shrinkToFit="1"/>
    </xf>
    <xf numFmtId="187" fontId="5" fillId="24" borderId="30" xfId="0" applyNumberFormat="1" applyFont="1" applyFill="1" applyBorder="1" applyAlignment="1" applyProtection="1">
      <alignment horizontal="left" vertical="center"/>
      <protection locked="0"/>
    </xf>
    <xf numFmtId="187" fontId="5" fillId="24" borderId="69" xfId="0" applyNumberFormat="1" applyFont="1" applyFill="1" applyBorder="1" applyAlignment="1" applyProtection="1">
      <alignment horizontal="left" vertical="center"/>
      <protection locked="0"/>
    </xf>
    <xf numFmtId="0" fontId="12" fillId="28" borderId="97" xfId="0" applyFont="1" applyFill="1" applyBorder="1" applyAlignment="1" applyProtection="1">
      <alignment horizontal="center" vertical="center"/>
    </xf>
    <xf numFmtId="0" fontId="12" fillId="28" borderId="98" xfId="0" applyFont="1" applyFill="1" applyBorder="1" applyAlignment="1" applyProtection="1">
      <alignment horizontal="center" vertical="center"/>
    </xf>
    <xf numFmtId="0" fontId="12" fillId="28" borderId="99" xfId="0" applyFont="1" applyFill="1" applyBorder="1" applyAlignment="1" applyProtection="1">
      <alignment horizontal="center" vertical="center"/>
    </xf>
    <xf numFmtId="0" fontId="5" fillId="0" borderId="73" xfId="0" applyFont="1" applyBorder="1" applyAlignment="1" applyProtection="1">
      <alignment horizontal="center" vertical="center" wrapText="1"/>
    </xf>
    <xf numFmtId="0" fontId="0" fillId="0" borderId="74" xfId="0" applyBorder="1" applyAlignment="1" applyProtection="1">
      <alignment horizontal="center" vertical="center"/>
    </xf>
    <xf numFmtId="0" fontId="5" fillId="24" borderId="11" xfId="0" applyFont="1" applyFill="1" applyBorder="1" applyAlignment="1" applyProtection="1">
      <alignment horizontal="center" vertical="center"/>
      <protection locked="0"/>
    </xf>
    <xf numFmtId="0" fontId="5" fillId="24" borderId="75" xfId="0" applyFont="1" applyFill="1" applyBorder="1" applyAlignment="1" applyProtection="1">
      <alignment horizontal="center" vertical="center"/>
      <protection locked="0"/>
    </xf>
    <xf numFmtId="0" fontId="0" fillId="26" borderId="61" xfId="0" applyFill="1" applyBorder="1" applyAlignment="1" applyProtection="1">
      <alignment horizontal="center" vertical="center"/>
      <protection locked="0"/>
    </xf>
    <xf numFmtId="0" fontId="0" fillId="26" borderId="55" xfId="0" applyFill="1" applyBorder="1" applyAlignment="1" applyProtection="1">
      <alignment horizontal="center" vertical="center"/>
      <protection locked="0"/>
    </xf>
    <xf numFmtId="0" fontId="0" fillId="26" borderId="56" xfId="0" applyFill="1" applyBorder="1" applyAlignment="1" applyProtection="1">
      <alignment horizontal="center" vertical="center"/>
      <protection locked="0"/>
    </xf>
    <xf numFmtId="0" fontId="5" fillId="0" borderId="43" xfId="0" applyFont="1" applyBorder="1" applyAlignment="1" applyProtection="1">
      <alignment horizontal="center" vertical="center" shrinkToFit="1"/>
    </xf>
    <xf numFmtId="0" fontId="5" fillId="0" borderId="52" xfId="0" applyFont="1" applyBorder="1" applyAlignment="1" applyProtection="1">
      <alignment horizontal="center" vertical="center" shrinkToFit="1"/>
    </xf>
    <xf numFmtId="0" fontId="0" fillId="24" borderId="37" xfId="0" applyFill="1" applyBorder="1" applyAlignment="1" applyProtection="1">
      <alignment horizontal="center" vertical="center" wrapText="1"/>
      <protection locked="0"/>
    </xf>
    <xf numFmtId="0" fontId="0" fillId="24" borderId="20" xfId="0" applyFill="1" applyBorder="1" applyAlignment="1" applyProtection="1">
      <alignment horizontal="center" vertical="center" wrapText="1"/>
      <protection locked="0"/>
    </xf>
    <xf numFmtId="0" fontId="0" fillId="24" borderId="21" xfId="0" applyFill="1" applyBorder="1" applyAlignment="1" applyProtection="1">
      <alignment horizontal="center" vertical="center" wrapText="1"/>
      <protection locked="0"/>
    </xf>
    <xf numFmtId="0" fontId="0" fillId="24" borderId="34" xfId="0" applyFill="1" applyBorder="1" applyAlignment="1" applyProtection="1">
      <alignment horizontal="center" vertical="center" wrapText="1"/>
      <protection locked="0"/>
    </xf>
    <xf numFmtId="0" fontId="0" fillId="24" borderId="32" xfId="0" applyFill="1" applyBorder="1" applyAlignment="1" applyProtection="1">
      <alignment horizontal="center" vertical="center" wrapText="1"/>
      <protection locked="0"/>
    </xf>
    <xf numFmtId="0" fontId="0" fillId="24" borderId="76" xfId="0" applyFill="1" applyBorder="1" applyAlignment="1" applyProtection="1">
      <alignment horizontal="center" vertical="center" wrapText="1"/>
      <protection locked="0"/>
    </xf>
    <xf numFmtId="188" fontId="5" fillId="24" borderId="10" xfId="0" applyNumberFormat="1" applyFont="1" applyFill="1" applyBorder="1" applyAlignment="1" applyProtection="1">
      <alignment horizontal="center" vertical="center"/>
      <protection locked="0"/>
    </xf>
    <xf numFmtId="188" fontId="5" fillId="24" borderId="44" xfId="0" applyNumberFormat="1" applyFont="1" applyFill="1" applyBorder="1" applyAlignment="1" applyProtection="1">
      <alignment horizontal="center" vertical="center"/>
      <protection locked="0"/>
    </xf>
    <xf numFmtId="0" fontId="13" fillId="24" borderId="10" xfId="0" applyFont="1" applyFill="1" applyBorder="1" applyAlignment="1" applyProtection="1">
      <alignment horizontal="center" vertical="center"/>
      <protection locked="0"/>
    </xf>
    <xf numFmtId="0" fontId="13" fillId="24" borderId="30" xfId="0" applyFont="1" applyFill="1" applyBorder="1" applyAlignment="1" applyProtection="1">
      <alignment horizontal="center" vertical="center"/>
      <protection locked="0"/>
    </xf>
    <xf numFmtId="0" fontId="13" fillId="24" borderId="69" xfId="0" applyFont="1" applyFill="1" applyBorder="1" applyAlignment="1" applyProtection="1">
      <alignment horizontal="center" vertical="center"/>
      <protection locked="0"/>
    </xf>
    <xf numFmtId="0" fontId="13" fillId="26" borderId="47" xfId="0" applyFont="1" applyFill="1" applyBorder="1" applyAlignment="1" applyProtection="1">
      <alignment horizontal="center" vertical="center" wrapText="1"/>
      <protection locked="0"/>
    </xf>
    <xf numFmtId="0" fontId="13" fillId="26" borderId="48" xfId="0" applyFont="1" applyFill="1" applyBorder="1" applyAlignment="1" applyProtection="1">
      <alignment horizontal="center" vertical="center" wrapText="1"/>
      <protection locked="0"/>
    </xf>
    <xf numFmtId="0" fontId="13" fillId="26" borderId="77" xfId="0" applyFont="1" applyFill="1" applyBorder="1" applyAlignment="1" applyProtection="1">
      <alignment horizontal="center" vertical="center" wrapText="1"/>
      <protection locked="0"/>
    </xf>
    <xf numFmtId="0" fontId="13" fillId="26" borderId="39" xfId="0" applyFont="1" applyFill="1" applyBorder="1" applyAlignment="1" applyProtection="1">
      <alignment horizontal="center" vertical="center" wrapText="1"/>
      <protection locked="0"/>
    </xf>
    <xf numFmtId="0" fontId="13" fillId="26" borderId="26" xfId="0" applyFont="1" applyFill="1" applyBorder="1" applyAlignment="1" applyProtection="1">
      <alignment horizontal="center" vertical="center" wrapText="1"/>
      <protection locked="0"/>
    </xf>
    <xf numFmtId="0" fontId="13" fillId="26" borderId="27" xfId="0" applyFont="1" applyFill="1" applyBorder="1" applyAlignment="1" applyProtection="1">
      <alignment horizontal="center" vertical="center" wrapText="1"/>
      <protection locked="0"/>
    </xf>
    <xf numFmtId="31" fontId="0" fillId="24" borderId="81" xfId="0" applyNumberFormat="1" applyFill="1" applyBorder="1" applyAlignment="1" applyProtection="1">
      <alignment horizontal="center" vertical="center" wrapText="1"/>
      <protection locked="0"/>
    </xf>
    <xf numFmtId="31" fontId="0" fillId="24" borderId="41" xfId="0" applyNumberFormat="1" applyFill="1" applyBorder="1" applyAlignment="1" applyProtection="1">
      <alignment horizontal="center" vertical="center" wrapText="1"/>
      <protection locked="0"/>
    </xf>
    <xf numFmtId="0" fontId="2" fillId="24" borderId="41" xfId="0" applyFont="1" applyFill="1" applyBorder="1" applyAlignment="1" applyProtection="1">
      <alignment horizontal="center" vertical="center"/>
      <protection locked="0"/>
    </xf>
    <xf numFmtId="187" fontId="5" fillId="24" borderId="10" xfId="0" applyNumberFormat="1" applyFont="1" applyFill="1" applyBorder="1" applyAlignment="1" applyProtection="1">
      <alignment horizontal="right" vertical="center"/>
      <protection locked="0"/>
    </xf>
    <xf numFmtId="187" fontId="5" fillId="24" borderId="30" xfId="0" applyNumberFormat="1" applyFont="1" applyFill="1" applyBorder="1" applyAlignment="1" applyProtection="1">
      <alignment horizontal="right" vertical="center"/>
      <protection locked="0"/>
    </xf>
    <xf numFmtId="0" fontId="5" fillId="26" borderId="10" xfId="0" applyFont="1" applyFill="1" applyBorder="1" applyAlignment="1" applyProtection="1">
      <alignment horizontal="right" vertical="center" shrinkToFit="1"/>
      <protection locked="0"/>
    </xf>
    <xf numFmtId="0" fontId="0" fillId="26" borderId="30" xfId="0" applyFill="1" applyBorder="1" applyAlignment="1" applyProtection="1">
      <alignment horizontal="right" vertical="center" shrinkToFit="1"/>
      <protection locked="0"/>
    </xf>
    <xf numFmtId="0" fontId="9" fillId="0" borderId="47" xfId="0" applyFont="1" applyFill="1" applyBorder="1" applyAlignment="1" applyProtection="1">
      <alignment horizontal="left" vertical="center" wrapText="1"/>
    </xf>
    <xf numFmtId="0" fontId="9" fillId="0" borderId="77" xfId="0" applyFont="1" applyFill="1" applyBorder="1" applyAlignment="1" applyProtection="1">
      <alignment horizontal="left" vertical="center" wrapText="1"/>
    </xf>
    <xf numFmtId="0" fontId="0" fillId="27" borderId="82" xfId="0" applyFont="1" applyFill="1" applyBorder="1" applyAlignment="1" applyProtection="1">
      <alignment horizontal="left" vertical="center" shrinkToFit="1"/>
    </xf>
    <xf numFmtId="0" fontId="0" fillId="27" borderId="102" xfId="0" applyFill="1" applyBorder="1" applyAlignment="1" applyProtection="1">
      <alignment horizontal="left" vertical="center" shrinkToFit="1"/>
    </xf>
    <xf numFmtId="0" fontId="0" fillId="27" borderId="103" xfId="0" applyFill="1" applyBorder="1" applyAlignment="1" applyProtection="1">
      <alignment horizontal="left" vertical="center" shrinkToFit="1"/>
    </xf>
    <xf numFmtId="0" fontId="0" fillId="27" borderId="58" xfId="0" applyFont="1" applyFill="1" applyBorder="1" applyAlignment="1" applyProtection="1">
      <alignment horizontal="center" vertical="center" wrapText="1" shrinkToFit="1"/>
    </xf>
    <xf numFmtId="0" fontId="0" fillId="27" borderId="31" xfId="0" applyFont="1" applyFill="1" applyBorder="1" applyAlignment="1" applyProtection="1">
      <alignment horizontal="center" vertical="center" wrapText="1" shrinkToFit="1"/>
    </xf>
    <xf numFmtId="0" fontId="0" fillId="27" borderId="78" xfId="0" applyFont="1" applyFill="1" applyBorder="1" applyAlignment="1" applyProtection="1">
      <alignment horizontal="left" vertical="center" wrapText="1" shrinkToFit="1"/>
    </xf>
    <xf numFmtId="0" fontId="0" fillId="27" borderId="79" xfId="0" applyFont="1" applyFill="1" applyBorder="1" applyAlignment="1" applyProtection="1">
      <alignment horizontal="left" vertical="center" wrapText="1" shrinkToFit="1"/>
    </xf>
    <xf numFmtId="0" fontId="0" fillId="27" borderId="80" xfId="0" applyFont="1" applyFill="1" applyBorder="1" applyAlignment="1" applyProtection="1">
      <alignment horizontal="left" vertical="center" wrapText="1" shrinkToFit="1"/>
    </xf>
    <xf numFmtId="0" fontId="13" fillId="26" borderId="10" xfId="0" applyFont="1" applyFill="1" applyBorder="1" applyAlignment="1" applyProtection="1">
      <alignment horizontal="center" vertical="center" shrinkToFit="1"/>
      <protection locked="0"/>
    </xf>
    <xf numFmtId="0" fontId="13" fillId="26" borderId="30" xfId="0" applyFont="1" applyFill="1" applyBorder="1" applyAlignment="1" applyProtection="1">
      <alignment horizontal="center" vertical="center" shrinkToFit="1"/>
      <protection locked="0"/>
    </xf>
    <xf numFmtId="0" fontId="13" fillId="26" borderId="69" xfId="0" applyFont="1" applyFill="1" applyBorder="1" applyAlignment="1" applyProtection="1">
      <alignment horizontal="center" vertical="center" shrinkToFit="1"/>
      <protection locked="0"/>
    </xf>
    <xf numFmtId="0" fontId="5" fillId="0" borderId="10" xfId="0" applyFont="1" applyBorder="1" applyAlignment="1" applyProtection="1">
      <alignment horizontal="center" vertical="center" shrinkToFit="1"/>
    </xf>
    <xf numFmtId="0" fontId="5" fillId="0" borderId="30" xfId="0" applyFont="1" applyBorder="1" applyAlignment="1" applyProtection="1">
      <alignment horizontal="center" vertical="center" shrinkToFit="1"/>
    </xf>
    <xf numFmtId="0" fontId="5" fillId="0" borderId="44" xfId="0" applyFont="1" applyBorder="1" applyAlignment="1" applyProtection="1">
      <alignment horizontal="center" vertical="center" shrinkToFit="1"/>
    </xf>
    <xf numFmtId="0" fontId="5" fillId="26" borderId="10" xfId="0" applyFont="1" applyFill="1" applyBorder="1" applyAlignment="1" applyProtection="1">
      <alignment horizontal="center" vertical="center" shrinkToFit="1"/>
      <protection locked="0"/>
    </xf>
    <xf numFmtId="0" fontId="5" fillId="26" borderId="30" xfId="0" applyFont="1" applyFill="1" applyBorder="1" applyAlignment="1" applyProtection="1">
      <alignment horizontal="center" vertical="center" shrinkToFit="1"/>
      <protection locked="0"/>
    </xf>
    <xf numFmtId="0" fontId="5" fillId="26" borderId="69" xfId="0" applyFont="1" applyFill="1" applyBorder="1" applyAlignment="1" applyProtection="1">
      <alignment horizontal="center" vertical="center" shrinkToFit="1"/>
      <protection locked="0"/>
    </xf>
    <xf numFmtId="0" fontId="11" fillId="0" borderId="10" xfId="0" applyFont="1" applyFill="1" applyBorder="1" applyAlignment="1" applyProtection="1">
      <alignment horizontal="left" vertical="center" wrapText="1" shrinkToFit="1"/>
    </xf>
    <xf numFmtId="0" fontId="11" fillId="0" borderId="44" xfId="0" applyFont="1" applyFill="1" applyBorder="1" applyAlignment="1" applyProtection="1">
      <alignment horizontal="left" vertical="center" shrinkToFit="1"/>
    </xf>
    <xf numFmtId="187" fontId="5" fillId="24" borderId="10" xfId="0" applyNumberFormat="1" applyFont="1" applyFill="1" applyBorder="1" applyAlignment="1" applyProtection="1">
      <alignment horizontal="left" vertical="top" wrapText="1"/>
      <protection locked="0"/>
    </xf>
    <xf numFmtId="187" fontId="5" fillId="24" borderId="30" xfId="0" applyNumberFormat="1" applyFont="1" applyFill="1" applyBorder="1" applyAlignment="1" applyProtection="1">
      <alignment horizontal="left" vertical="top" wrapText="1"/>
      <protection locked="0"/>
    </xf>
    <xf numFmtId="187" fontId="5" fillId="24" borderId="44" xfId="0" applyNumberFormat="1" applyFont="1" applyFill="1" applyBorder="1" applyAlignment="1" applyProtection="1">
      <alignment horizontal="left" vertical="top" wrapText="1"/>
      <protection locked="0"/>
    </xf>
    <xf numFmtId="0" fontId="9" fillId="27" borderId="82" xfId="0" applyFont="1" applyFill="1" applyBorder="1" applyAlignment="1" applyProtection="1">
      <alignment horizontal="left" vertical="center"/>
    </xf>
    <xf numFmtId="0" fontId="9" fillId="27" borderId="83" xfId="0" applyFont="1" applyFill="1" applyBorder="1" applyAlignment="1" applyProtection="1">
      <alignment horizontal="left" vertical="center"/>
    </xf>
    <xf numFmtId="0" fontId="5" fillId="0" borderId="95" xfId="0" applyFont="1" applyBorder="1" applyAlignment="1" applyProtection="1">
      <alignment horizontal="center" vertical="center" wrapText="1"/>
    </xf>
    <xf numFmtId="0" fontId="0" fillId="0" borderId="84" xfId="0" applyBorder="1" applyAlignment="1" applyProtection="1">
      <alignment horizontal="center" vertical="center"/>
    </xf>
    <xf numFmtId="0" fontId="0" fillId="0" borderId="57" xfId="0" applyBorder="1" applyAlignment="1" applyProtection="1">
      <alignment horizontal="center" vertical="center"/>
    </xf>
    <xf numFmtId="0" fontId="5" fillId="26" borderId="61" xfId="0" applyFont="1" applyFill="1" applyBorder="1" applyAlignment="1" applyProtection="1">
      <alignment horizontal="right" vertical="center" shrinkToFit="1"/>
      <protection locked="0"/>
    </xf>
    <xf numFmtId="0" fontId="5" fillId="26" borderId="55" xfId="0" applyFont="1" applyFill="1" applyBorder="1" applyAlignment="1" applyProtection="1">
      <alignment horizontal="right" vertical="center" shrinkToFit="1"/>
      <protection locked="0"/>
    </xf>
    <xf numFmtId="0" fontId="0" fillId="29" borderId="85" xfId="0" applyFont="1" applyFill="1" applyBorder="1" applyAlignment="1" applyProtection="1">
      <alignment horizontal="center" vertical="center" wrapText="1"/>
    </xf>
    <xf numFmtId="0" fontId="1" fillId="29" borderId="86" xfId="0" applyFont="1" applyFill="1" applyBorder="1" applyAlignment="1" applyProtection="1">
      <alignment horizontal="center" vertical="center" wrapText="1"/>
    </xf>
    <xf numFmtId="0" fontId="5" fillId="0" borderId="61" xfId="0" applyFont="1" applyFill="1" applyBorder="1" applyAlignment="1" applyProtection="1">
      <alignment horizontal="center" vertical="center" shrinkToFit="1"/>
    </xf>
    <xf numFmtId="0" fontId="5" fillId="0" borderId="55" xfId="0" applyFont="1" applyFill="1" applyBorder="1" applyAlignment="1" applyProtection="1">
      <alignment horizontal="center" vertical="center" shrinkToFit="1"/>
    </xf>
    <xf numFmtId="0" fontId="5" fillId="0" borderId="62" xfId="0" applyFont="1" applyFill="1" applyBorder="1" applyAlignment="1" applyProtection="1">
      <alignment horizontal="center" vertical="center" shrinkToFit="1"/>
    </xf>
    <xf numFmtId="178" fontId="11" fillId="0" borderId="46" xfId="0" applyNumberFormat="1" applyFont="1" applyFill="1" applyBorder="1" applyAlignment="1" applyProtection="1">
      <alignment horizontal="center" vertical="center" shrinkToFit="1"/>
    </xf>
    <xf numFmtId="178" fontId="8" fillId="0" borderId="87" xfId="0" applyNumberFormat="1" applyFont="1" applyFill="1" applyBorder="1" applyAlignment="1" applyProtection="1">
      <alignment horizontal="center" vertical="center" shrinkToFit="1"/>
    </xf>
    <xf numFmtId="0" fontId="9" fillId="0" borderId="12" xfId="0" applyFont="1" applyFill="1" applyBorder="1" applyAlignment="1" applyProtection="1">
      <alignment horizontal="center" vertical="center" wrapText="1" shrinkToFit="1"/>
    </xf>
    <xf numFmtId="0" fontId="11" fillId="0" borderId="88" xfId="0" applyFont="1" applyFill="1" applyBorder="1" applyAlignment="1" applyProtection="1">
      <alignment horizontal="center" vertical="center" shrinkToFit="1"/>
    </xf>
    <xf numFmtId="0" fontId="0" fillId="0" borderId="47" xfId="0" applyFont="1" applyBorder="1" applyAlignment="1" applyProtection="1">
      <alignment horizontal="left" vertical="center" wrapText="1"/>
    </xf>
    <xf numFmtId="0" fontId="0" fillId="0" borderId="39" xfId="0" applyBorder="1" applyAlignment="1" applyProtection="1">
      <alignment horizontal="left" vertical="center" wrapText="1"/>
    </xf>
    <xf numFmtId="0" fontId="0" fillId="0" borderId="34" xfId="0" applyBorder="1" applyAlignment="1" applyProtection="1">
      <alignment horizontal="center" vertical="center"/>
    </xf>
    <xf numFmtId="0" fontId="0" fillId="0" borderId="76" xfId="0" applyBorder="1" applyAlignment="1" applyProtection="1">
      <alignment horizontal="center" vertical="center"/>
    </xf>
    <xf numFmtId="0" fontId="5" fillId="0" borderId="10" xfId="0" applyFont="1" applyBorder="1" applyAlignment="1" applyProtection="1">
      <alignment horizontal="center" vertical="center" wrapText="1"/>
    </xf>
    <xf numFmtId="0" fontId="5" fillId="0" borderId="30" xfId="0" applyFont="1" applyBorder="1" applyAlignment="1" applyProtection="1">
      <alignment horizontal="center" vertical="center" wrapText="1"/>
    </xf>
    <xf numFmtId="0" fontId="5" fillId="0" borderId="69" xfId="0" applyFont="1" applyBorder="1" applyAlignment="1" applyProtection="1">
      <alignment horizontal="center" vertical="center" wrapText="1"/>
    </xf>
    <xf numFmtId="0" fontId="0" fillId="27" borderId="37" xfId="0" applyFont="1" applyFill="1" applyBorder="1" applyAlignment="1" applyProtection="1">
      <alignment horizontal="left" vertical="center" wrapText="1"/>
    </xf>
    <xf numFmtId="0" fontId="0" fillId="27" borderId="20" xfId="0" applyFont="1" applyFill="1" applyBorder="1" applyAlignment="1" applyProtection="1">
      <alignment horizontal="left" vertical="center" wrapText="1"/>
    </xf>
    <xf numFmtId="0" fontId="0" fillId="27" borderId="20" xfId="0" applyFont="1" applyFill="1" applyBorder="1" applyAlignment="1" applyProtection="1">
      <alignment vertical="center" wrapText="1"/>
    </xf>
    <xf numFmtId="0" fontId="0" fillId="27" borderId="47" xfId="0" applyFont="1" applyFill="1" applyBorder="1" applyAlignment="1" applyProtection="1">
      <alignment horizontal="left" vertical="center" wrapText="1"/>
    </xf>
    <xf numFmtId="0" fontId="0" fillId="27" borderId="48" xfId="0" applyFont="1" applyFill="1" applyBorder="1" applyAlignment="1" applyProtection="1">
      <alignment horizontal="left" vertical="center" wrapText="1"/>
    </xf>
    <xf numFmtId="0" fontId="0" fillId="27" borderId="30" xfId="0" applyFill="1" applyBorder="1" applyAlignment="1" applyProtection="1">
      <alignment horizontal="left" vertical="center" wrapText="1"/>
    </xf>
    <xf numFmtId="0" fontId="5" fillId="0" borderId="22" xfId="0" applyFont="1" applyBorder="1" applyAlignment="1" applyProtection="1">
      <alignment horizontal="center" vertical="center" wrapText="1"/>
    </xf>
    <xf numFmtId="0" fontId="5" fillId="0" borderId="25" xfId="0" applyFont="1" applyBorder="1" applyAlignment="1" applyProtection="1">
      <alignment horizontal="center" vertical="center" wrapText="1"/>
    </xf>
    <xf numFmtId="0" fontId="0" fillId="27" borderId="85" xfId="0" applyFont="1" applyFill="1" applyBorder="1" applyAlignment="1" applyProtection="1">
      <alignment horizontal="center" vertical="center" wrapText="1"/>
      <protection locked="0"/>
    </xf>
    <xf numFmtId="0" fontId="2" fillId="27" borderId="86" xfId="0" applyFont="1" applyFill="1" applyBorder="1" applyAlignment="1" applyProtection="1">
      <alignment horizontal="center" vertical="center" wrapText="1"/>
      <protection locked="0"/>
    </xf>
    <xf numFmtId="0" fontId="2" fillId="27" borderId="89" xfId="0" applyFont="1" applyFill="1" applyBorder="1" applyAlignment="1" applyProtection="1">
      <alignment horizontal="center" vertical="center" wrapText="1"/>
      <protection locked="0"/>
    </xf>
    <xf numFmtId="0" fontId="0" fillId="27" borderId="58" xfId="0" applyFill="1" applyBorder="1" applyAlignment="1" applyProtection="1">
      <alignment horizontal="right" vertical="center" textRotation="255" wrapText="1"/>
    </xf>
    <xf numFmtId="178" fontId="11" fillId="0" borderId="54" xfId="0" applyNumberFormat="1" applyFont="1" applyFill="1" applyBorder="1" applyAlignment="1" applyProtection="1">
      <alignment horizontal="center" vertical="center" shrinkToFit="1"/>
    </xf>
    <xf numFmtId="178" fontId="8" fillId="0" borderId="90" xfId="0" applyNumberFormat="1" applyFont="1" applyFill="1" applyBorder="1" applyAlignment="1" applyProtection="1">
      <alignment horizontal="center" vertical="center" shrinkToFit="1"/>
    </xf>
    <xf numFmtId="0" fontId="0" fillId="0" borderId="31" xfId="0" applyFill="1" applyBorder="1" applyAlignment="1" applyProtection="1">
      <alignment horizontal="left" vertical="center" wrapText="1"/>
    </xf>
    <xf numFmtId="0" fontId="5" fillId="0" borderId="61" xfId="0" applyFont="1" applyBorder="1" applyAlignment="1" applyProtection="1">
      <alignment horizontal="center" vertical="center" shrinkToFit="1"/>
    </xf>
    <xf numFmtId="0" fontId="5" fillId="0" borderId="55" xfId="0" applyFont="1" applyBorder="1" applyAlignment="1" applyProtection="1">
      <alignment horizontal="center" vertical="center" shrinkToFit="1"/>
    </xf>
    <xf numFmtId="0" fontId="5" fillId="0" borderId="56" xfId="0" applyFont="1" applyBorder="1" applyAlignment="1" applyProtection="1">
      <alignment horizontal="center" vertical="center" shrinkToFit="1"/>
    </xf>
    <xf numFmtId="178" fontId="11" fillId="0" borderId="82" xfId="0" applyNumberFormat="1" applyFont="1" applyFill="1" applyBorder="1" applyAlignment="1" applyProtection="1">
      <alignment horizontal="center" vertical="center" shrinkToFit="1"/>
    </xf>
    <xf numFmtId="178" fontId="11" fillId="0" borderId="83" xfId="0" applyNumberFormat="1" applyFont="1" applyFill="1" applyBorder="1" applyAlignment="1" applyProtection="1">
      <alignment horizontal="center" vertical="center" shrinkToFit="1"/>
    </xf>
    <xf numFmtId="0" fontId="0" fillId="0" borderId="10" xfId="0" applyBorder="1" applyAlignment="1" applyProtection="1">
      <alignment horizontal="left" vertical="center" wrapText="1"/>
    </xf>
    <xf numFmtId="0" fontId="0" fillId="0" borderId="30" xfId="0" applyBorder="1" applyAlignment="1" applyProtection="1">
      <alignment horizontal="left" vertical="center" wrapText="1"/>
    </xf>
    <xf numFmtId="0" fontId="0" fillId="0" borderId="69" xfId="0" applyBorder="1" applyAlignment="1" applyProtection="1">
      <alignment horizontal="left" vertical="center" wrapText="1"/>
    </xf>
    <xf numFmtId="0" fontId="11" fillId="0" borderId="61" xfId="0" applyFont="1" applyBorder="1" applyAlignment="1" applyProtection="1">
      <alignment horizontal="center" vertical="center" wrapText="1" shrinkToFit="1"/>
    </xf>
    <xf numFmtId="0" fontId="11" fillId="0" borderId="62" xfId="0" applyFont="1" applyBorder="1" applyAlignment="1" applyProtection="1">
      <alignment horizontal="center" vertical="center" shrinkToFit="1"/>
    </xf>
    <xf numFmtId="180" fontId="5" fillId="25" borderId="10" xfId="0" applyNumberFormat="1" applyFont="1" applyFill="1" applyBorder="1" applyAlignment="1" applyProtection="1">
      <alignment horizontal="center" vertical="center" shrinkToFit="1"/>
      <protection locked="0"/>
    </xf>
    <xf numFmtId="180" fontId="5" fillId="25" borderId="69" xfId="0" applyNumberFormat="1" applyFont="1" applyFill="1" applyBorder="1" applyAlignment="1" applyProtection="1">
      <alignment horizontal="center" vertical="center" shrinkToFit="1"/>
      <protection locked="0"/>
    </xf>
    <xf numFmtId="0" fontId="5" fillId="27" borderId="47" xfId="0" applyFont="1" applyFill="1" applyBorder="1" applyAlignment="1" applyProtection="1">
      <alignment horizontal="left" vertical="center" wrapText="1"/>
    </xf>
    <xf numFmtId="0" fontId="5" fillId="27" borderId="48" xfId="0" applyFont="1" applyFill="1" applyBorder="1" applyAlignment="1" applyProtection="1">
      <alignment horizontal="left" vertical="center" wrapText="1"/>
    </xf>
    <xf numFmtId="0" fontId="5" fillId="27" borderId="49" xfId="0" applyFont="1" applyFill="1" applyBorder="1" applyAlignment="1" applyProtection="1">
      <alignment horizontal="left" vertical="center" wrapText="1"/>
    </xf>
    <xf numFmtId="0" fontId="5" fillId="27" borderId="38" xfId="0" applyFont="1" applyFill="1" applyBorder="1" applyAlignment="1" applyProtection="1">
      <alignment horizontal="left" vertical="center" wrapText="1"/>
    </xf>
    <xf numFmtId="0" fontId="5" fillId="27" borderId="0" xfId="0" applyFont="1" applyFill="1" applyBorder="1" applyAlignment="1" applyProtection="1">
      <alignment horizontal="left" vertical="center" wrapText="1"/>
    </xf>
    <xf numFmtId="0" fontId="5" fillId="27" borderId="91" xfId="0" applyFont="1" applyFill="1" applyBorder="1" applyAlignment="1" applyProtection="1">
      <alignment horizontal="left" vertical="center" wrapText="1"/>
    </xf>
    <xf numFmtId="0" fontId="5" fillId="27" borderId="34" xfId="0" applyFont="1" applyFill="1" applyBorder="1" applyAlignment="1" applyProtection="1">
      <alignment horizontal="left" vertical="center" wrapText="1"/>
    </xf>
    <xf numFmtId="0" fontId="5" fillId="27" borderId="32" xfId="0" applyFont="1" applyFill="1" applyBorder="1" applyAlignment="1" applyProtection="1">
      <alignment horizontal="left" vertical="center" wrapText="1"/>
    </xf>
    <xf numFmtId="0" fontId="5" fillId="27" borderId="33" xfId="0" applyFont="1" applyFill="1" applyBorder="1" applyAlignment="1" applyProtection="1">
      <alignment horizontal="left" vertical="center" wrapText="1"/>
    </xf>
    <xf numFmtId="179" fontId="5" fillId="26" borderId="0" xfId="0" applyNumberFormat="1" applyFont="1" applyFill="1" applyBorder="1" applyAlignment="1" applyProtection="1">
      <alignment horizontal="center" vertical="center"/>
    </xf>
    <xf numFmtId="0" fontId="12" fillId="30" borderId="70" xfId="0" applyFont="1" applyFill="1" applyBorder="1" applyAlignment="1" applyProtection="1">
      <alignment horizontal="center" vertical="center"/>
    </xf>
    <xf numFmtId="0" fontId="12" fillId="30" borderId="71" xfId="0" applyFont="1" applyFill="1" applyBorder="1" applyAlignment="1" applyProtection="1">
      <alignment horizontal="center" vertical="center"/>
    </xf>
    <xf numFmtId="0" fontId="12" fillId="30" borderId="72" xfId="0" applyFont="1" applyFill="1" applyBorder="1" applyAlignment="1" applyProtection="1">
      <alignment horizontal="center" vertical="center"/>
    </xf>
    <xf numFmtId="0" fontId="13" fillId="0" borderId="92" xfId="0" applyFont="1" applyBorder="1" applyAlignment="1" applyProtection="1">
      <alignment horizontal="center" vertical="center" shrinkToFit="1"/>
    </xf>
    <xf numFmtId="0" fontId="13" fillId="0" borderId="93" xfId="0" applyFont="1" applyBorder="1" applyAlignment="1" applyProtection="1">
      <alignment horizontal="center" vertical="center" shrinkToFit="1"/>
    </xf>
    <xf numFmtId="0" fontId="13" fillId="0" borderId="94" xfId="0" applyFont="1" applyBorder="1" applyAlignment="1" applyProtection="1">
      <alignment horizontal="center" vertical="center" shrinkToFit="1"/>
    </xf>
    <xf numFmtId="0" fontId="13" fillId="0" borderId="61" xfId="0" applyFont="1" applyBorder="1" applyAlignment="1" applyProtection="1">
      <alignment horizontal="center" vertical="center" shrinkToFit="1"/>
    </xf>
    <xf numFmtId="0" fontId="13" fillId="0" borderId="55" xfId="0" applyFont="1" applyBorder="1" applyAlignment="1" applyProtection="1">
      <alignment horizontal="center" vertical="center" shrinkToFit="1"/>
    </xf>
    <xf numFmtId="0" fontId="4" fillId="0" borderId="55" xfId="0" applyFont="1" applyBorder="1" applyAlignment="1" applyProtection="1">
      <alignment horizontal="center" vertical="center" shrinkToFit="1"/>
    </xf>
    <xf numFmtId="0" fontId="4" fillId="0" borderId="56" xfId="0" applyFont="1" applyBorder="1" applyAlignment="1" applyProtection="1">
      <alignment horizontal="center" vertical="center" shrinkToFit="1"/>
    </xf>
    <xf numFmtId="0" fontId="4" fillId="0" borderId="39" xfId="0" applyFont="1" applyBorder="1" applyAlignment="1" applyProtection="1">
      <alignment horizontal="center" vertical="center" shrinkToFit="1"/>
    </xf>
    <xf numFmtId="0" fontId="4" fillId="0" borderId="26" xfId="0" applyFont="1" applyBorder="1" applyAlignment="1" applyProtection="1">
      <alignment horizontal="center" vertical="center" shrinkToFit="1"/>
    </xf>
    <xf numFmtId="0" fontId="4" fillId="0" borderId="27" xfId="0" applyFont="1" applyBorder="1" applyAlignment="1" applyProtection="1">
      <alignment horizontal="center" vertical="center" shrinkToFit="1"/>
    </xf>
    <xf numFmtId="188" fontId="5" fillId="26" borderId="63" xfId="0" applyNumberFormat="1" applyFont="1" applyFill="1" applyBorder="1" applyAlignment="1" applyProtection="1">
      <alignment horizontal="center" vertical="center" shrinkToFit="1"/>
      <protection locked="0"/>
    </xf>
    <xf numFmtId="188" fontId="5" fillId="26" borderId="84" xfId="0" applyNumberFormat="1" applyFont="1" applyFill="1" applyBorder="1" applyAlignment="1" applyProtection="1">
      <alignment horizontal="center" vertical="center" shrinkToFit="1"/>
      <protection locked="0"/>
    </xf>
    <xf numFmtId="188" fontId="5" fillId="26" borderId="96" xfId="0" applyNumberFormat="1" applyFont="1" applyFill="1" applyBorder="1" applyAlignment="1" applyProtection="1">
      <alignment horizontal="center" vertical="center" shrinkToFit="1"/>
      <protection locked="0"/>
    </xf>
    <xf numFmtId="0" fontId="5" fillId="27" borderId="0" xfId="0" applyFont="1" applyFill="1" applyBorder="1" applyAlignment="1" applyProtection="1">
      <alignment horizontal="right" vertical="center" wrapText="1"/>
    </xf>
    <xf numFmtId="0" fontId="5" fillId="27" borderId="91" xfId="0" applyFont="1" applyFill="1" applyBorder="1" applyAlignment="1" applyProtection="1">
      <alignment horizontal="right" vertical="center" wrapText="1"/>
    </xf>
    <xf numFmtId="0" fontId="12" fillId="30" borderId="97" xfId="0" applyFont="1" applyFill="1" applyBorder="1" applyAlignment="1" applyProtection="1">
      <alignment horizontal="center" vertical="center"/>
    </xf>
    <xf numFmtId="0" fontId="12" fillId="30" borderId="98" xfId="0" applyFont="1" applyFill="1" applyBorder="1" applyAlignment="1" applyProtection="1">
      <alignment horizontal="center" vertical="center"/>
    </xf>
    <xf numFmtId="0" fontId="12" fillId="30" borderId="99" xfId="0" applyFont="1" applyFill="1" applyBorder="1" applyAlignment="1" applyProtection="1">
      <alignment horizontal="center" vertical="center"/>
    </xf>
    <xf numFmtId="0" fontId="9" fillId="27" borderId="0" xfId="0" applyFont="1" applyFill="1" applyBorder="1" applyAlignment="1" applyProtection="1">
      <alignment horizontal="center" vertical="center" shrinkToFit="1"/>
    </xf>
    <xf numFmtId="0" fontId="9" fillId="27" borderId="23" xfId="0" applyFont="1" applyFill="1" applyBorder="1" applyAlignment="1" applyProtection="1">
      <alignment horizontal="center" vertical="center" shrinkToFit="1"/>
    </xf>
    <xf numFmtId="179" fontId="5" fillId="26" borderId="63" xfId="0" applyNumberFormat="1" applyFont="1" applyFill="1" applyBorder="1" applyAlignment="1" applyProtection="1">
      <alignment horizontal="center" vertical="center" shrinkToFit="1"/>
      <protection locked="0"/>
    </xf>
    <xf numFmtId="179" fontId="5" fillId="26" borderId="96" xfId="0" applyNumberFormat="1" applyFont="1" applyFill="1" applyBorder="1" applyAlignment="1" applyProtection="1">
      <alignment horizontal="center" vertical="center" shrinkToFit="1"/>
      <protection locked="0"/>
    </xf>
    <xf numFmtId="38" fontId="5" fillId="27" borderId="0" xfId="35" applyFont="1" applyFill="1" applyBorder="1" applyAlignment="1" applyProtection="1">
      <alignment horizontal="center" vertical="center"/>
    </xf>
    <xf numFmtId="0" fontId="9" fillId="27" borderId="0" xfId="0" applyFont="1" applyFill="1" applyBorder="1" applyAlignment="1" applyProtection="1">
      <alignment horizontal="left" vertical="center" shrinkToFit="1"/>
    </xf>
    <xf numFmtId="0" fontId="9" fillId="27" borderId="23" xfId="0" applyFont="1" applyFill="1" applyBorder="1" applyAlignment="1" applyProtection="1">
      <alignment horizontal="left" vertical="center" shrinkToFit="1"/>
    </xf>
    <xf numFmtId="49" fontId="53" fillId="27" borderId="10" xfId="35" applyNumberFormat="1" applyFont="1" applyFill="1" applyBorder="1" applyAlignment="1" applyProtection="1">
      <alignment horizontal="left" vertical="center" wrapText="1"/>
    </xf>
    <xf numFmtId="49" fontId="53" fillId="27" borderId="30" xfId="35" applyNumberFormat="1" applyFont="1" applyFill="1" applyBorder="1" applyAlignment="1" applyProtection="1">
      <alignment horizontal="left" vertical="center" wrapText="1"/>
    </xf>
    <xf numFmtId="49" fontId="53" fillId="27" borderId="69" xfId="35" applyNumberFormat="1" applyFont="1" applyFill="1" applyBorder="1" applyAlignment="1" applyProtection="1">
      <alignment horizontal="left" vertical="center" wrapText="1"/>
    </xf>
    <xf numFmtId="49" fontId="59" fillId="27" borderId="0" xfId="35" applyNumberFormat="1" applyFont="1" applyFill="1" applyBorder="1" applyAlignment="1" applyProtection="1">
      <alignment horizontal="left" vertical="distributed" wrapText="1"/>
    </xf>
    <xf numFmtId="38" fontId="5" fillId="27" borderId="0" xfId="35" applyFont="1" applyFill="1" applyBorder="1" applyAlignment="1" applyProtection="1">
      <alignment horizontal="center" vertical="center" shrinkToFit="1"/>
    </xf>
    <xf numFmtId="49" fontId="53" fillId="27" borderId="0" xfId="35" applyNumberFormat="1" applyFont="1" applyFill="1" applyBorder="1" applyAlignment="1" applyProtection="1">
      <alignment horizontal="left" vertical="justify" wrapText="1"/>
    </xf>
    <xf numFmtId="176" fontId="53" fillId="0" borderId="12" xfId="35" applyNumberFormat="1" applyFont="1" applyFill="1" applyBorder="1" applyAlignment="1" applyProtection="1">
      <alignment horizontal="right" vertical="center" wrapText="1"/>
    </xf>
    <xf numFmtId="0" fontId="5" fillId="26" borderId="12" xfId="0" applyFont="1" applyFill="1" applyBorder="1" applyAlignment="1" applyProtection="1">
      <alignment horizontal="right" vertical="center" wrapText="1"/>
      <protection locked="0"/>
    </xf>
    <xf numFmtId="176" fontId="5" fillId="26" borderId="12" xfId="0" applyNumberFormat="1" applyFont="1" applyFill="1" applyBorder="1" applyAlignment="1" applyProtection="1">
      <alignment horizontal="right" vertical="center" wrapText="1"/>
      <protection locked="0"/>
    </xf>
    <xf numFmtId="0" fontId="6" fillId="26" borderId="10" xfId="0" applyFont="1" applyFill="1" applyBorder="1" applyAlignment="1" applyProtection="1">
      <alignment horizontal="center" vertical="center" wrapText="1"/>
      <protection locked="0"/>
    </xf>
    <xf numFmtId="0" fontId="6" fillId="26" borderId="69" xfId="0" applyFont="1" applyFill="1" applyBorder="1" applyAlignment="1" applyProtection="1">
      <alignment horizontal="center" vertical="center" wrapText="1"/>
      <protection locked="0"/>
    </xf>
    <xf numFmtId="0" fontId="0" fillId="0" borderId="93" xfId="0" applyBorder="1" applyAlignment="1" applyProtection="1">
      <alignment horizontal="center" vertical="center" shrinkToFit="1"/>
    </xf>
    <xf numFmtId="178" fontId="6" fillId="25" borderId="12" xfId="0" applyNumberFormat="1" applyFont="1" applyFill="1" applyBorder="1" applyAlignment="1" applyProtection="1">
      <alignment horizontal="right" vertical="center"/>
      <protection locked="0"/>
    </xf>
    <xf numFmtId="0" fontId="11" fillId="27" borderId="0" xfId="0" applyFont="1" applyFill="1" applyBorder="1" applyAlignment="1" applyProtection="1">
      <alignment horizontal="center" vertical="center" shrinkToFit="1"/>
    </xf>
    <xf numFmtId="0" fontId="11" fillId="27" borderId="23" xfId="0" applyFont="1" applyFill="1" applyBorder="1" applyAlignment="1" applyProtection="1">
      <alignment horizontal="center" vertical="center" shrinkToFit="1"/>
    </xf>
    <xf numFmtId="0" fontId="4" fillId="27" borderId="61" xfId="0" applyFont="1" applyFill="1" applyBorder="1" applyAlignment="1" applyProtection="1">
      <alignment horizontal="center" vertical="center" shrinkToFit="1"/>
    </xf>
    <xf numFmtId="0" fontId="4" fillId="27" borderId="55" xfId="0" applyFont="1" applyFill="1" applyBorder="1" applyAlignment="1" applyProtection="1">
      <alignment horizontal="center" vertical="center" shrinkToFit="1"/>
    </xf>
    <xf numFmtId="0" fontId="4" fillId="27" borderId="62" xfId="0" applyFont="1" applyFill="1" applyBorder="1" applyAlignment="1" applyProtection="1">
      <alignment horizontal="center" vertical="center" shrinkToFit="1"/>
    </xf>
    <xf numFmtId="176" fontId="53" fillId="26" borderId="12" xfId="35" applyNumberFormat="1" applyFont="1" applyFill="1" applyBorder="1" applyAlignment="1" applyProtection="1">
      <alignment horizontal="right" vertical="center" wrapText="1"/>
      <protection locked="0"/>
    </xf>
    <xf numFmtId="182" fontId="5" fillId="25" borderId="10" xfId="0" applyNumberFormat="1" applyFont="1" applyFill="1" applyBorder="1" applyAlignment="1" applyProtection="1">
      <alignment horizontal="right" vertical="center"/>
      <protection locked="0"/>
    </xf>
    <xf numFmtId="182" fontId="5" fillId="25" borderId="69" xfId="0" applyNumberFormat="1" applyFont="1" applyFill="1" applyBorder="1" applyAlignment="1" applyProtection="1">
      <alignment horizontal="right" vertical="center"/>
      <protection locked="0"/>
    </xf>
    <xf numFmtId="183" fontId="5" fillId="25" borderId="10" xfId="0" applyNumberFormat="1" applyFont="1" applyFill="1" applyBorder="1" applyAlignment="1" applyProtection="1">
      <alignment horizontal="right" vertical="center"/>
      <protection locked="0"/>
    </xf>
    <xf numFmtId="183" fontId="5" fillId="25" borderId="69" xfId="0" applyNumberFormat="1" applyFont="1" applyFill="1" applyBorder="1" applyAlignment="1" applyProtection="1">
      <alignment horizontal="right" vertical="center"/>
      <protection locked="0"/>
    </xf>
    <xf numFmtId="186" fontId="88" fillId="0" borderId="95" xfId="0" applyNumberFormat="1" applyFont="1" applyBorder="1" applyAlignment="1" applyProtection="1">
      <alignment horizontal="right" vertical="center"/>
    </xf>
    <xf numFmtId="186" fontId="88" fillId="0" borderId="57" xfId="0" applyNumberFormat="1" applyFont="1" applyBorder="1" applyAlignment="1" applyProtection="1">
      <alignment horizontal="right" vertical="center"/>
    </xf>
    <xf numFmtId="180" fontId="53" fillId="26" borderId="12" xfId="35" applyNumberFormat="1" applyFont="1" applyFill="1" applyBorder="1" applyAlignment="1" applyProtection="1">
      <alignment horizontal="right" vertical="center" wrapText="1"/>
      <protection locked="0"/>
    </xf>
    <xf numFmtId="179" fontId="53" fillId="26" borderId="12" xfId="35" applyNumberFormat="1" applyFont="1" applyFill="1" applyBorder="1" applyAlignment="1" applyProtection="1">
      <alignment horizontal="right" vertical="center" wrapText="1"/>
      <protection locked="0"/>
    </xf>
    <xf numFmtId="180" fontId="5" fillId="26" borderId="12" xfId="0" applyNumberFormat="1" applyFont="1" applyFill="1" applyBorder="1" applyAlignment="1" applyProtection="1">
      <alignment horizontal="right" vertical="center" wrapText="1"/>
      <protection locked="0"/>
    </xf>
    <xf numFmtId="178" fontId="53" fillId="26" borderId="12" xfId="35" applyNumberFormat="1" applyFont="1" applyFill="1" applyBorder="1" applyAlignment="1" applyProtection="1">
      <alignment horizontal="right" vertical="center" wrapText="1"/>
      <protection locked="0"/>
    </xf>
    <xf numFmtId="178" fontId="5" fillId="26" borderId="12" xfId="0" applyNumberFormat="1" applyFont="1" applyFill="1" applyBorder="1" applyAlignment="1" applyProtection="1">
      <alignment horizontal="right" vertical="center" wrapText="1"/>
      <protection locked="0"/>
    </xf>
    <xf numFmtId="178" fontId="6" fillId="0" borderId="12" xfId="0" applyNumberFormat="1" applyFont="1" applyFill="1" applyBorder="1" applyAlignment="1" applyProtection="1">
      <alignment horizontal="right" vertical="center"/>
    </xf>
    <xf numFmtId="188" fontId="5" fillId="26" borderId="15" xfId="0" applyNumberFormat="1" applyFont="1" applyFill="1" applyBorder="1" applyAlignment="1" applyProtection="1">
      <alignment horizontal="center" vertical="center" shrinkToFit="1"/>
      <protection locked="0"/>
    </xf>
    <xf numFmtId="179" fontId="5" fillId="24" borderId="81" xfId="0" applyNumberFormat="1" applyFont="1" applyFill="1" applyBorder="1" applyAlignment="1" applyProtection="1">
      <alignment horizontal="center" vertical="center" shrinkToFit="1"/>
      <protection locked="0"/>
    </xf>
    <xf numFmtId="179" fontId="5" fillId="24" borderId="104" xfId="0" applyNumberFormat="1" applyFont="1" applyFill="1" applyBorder="1" applyAlignment="1" applyProtection="1">
      <alignment horizontal="center" vertical="center" shrinkToFit="1"/>
      <protection locked="0"/>
    </xf>
    <xf numFmtId="179" fontId="5" fillId="24" borderId="39" xfId="0" applyNumberFormat="1" applyFont="1" applyFill="1" applyBorder="1" applyAlignment="1" applyProtection="1">
      <alignment horizontal="center" vertical="center" shrinkToFit="1"/>
      <protection locked="0"/>
    </xf>
    <xf numFmtId="179" fontId="5" fillId="24" borderId="17" xfId="0" applyNumberFormat="1" applyFont="1" applyFill="1" applyBorder="1" applyAlignment="1" applyProtection="1">
      <alignment horizontal="center" vertical="center" shrinkToFit="1"/>
      <protection locked="0"/>
    </xf>
    <xf numFmtId="0" fontId="5" fillId="27" borderId="32" xfId="0" applyFont="1" applyFill="1" applyBorder="1" applyAlignment="1" applyProtection="1">
      <alignment horizontal="center" vertical="center"/>
    </xf>
    <xf numFmtId="0" fontId="5" fillId="27" borderId="0" xfId="0" applyFont="1" applyFill="1" applyBorder="1" applyAlignment="1" applyProtection="1">
      <alignment horizontal="left" vertical="top" wrapText="1"/>
    </xf>
    <xf numFmtId="183" fontId="44" fillId="0" borderId="95" xfId="0" applyNumberFormat="1" applyFont="1" applyBorder="1" applyAlignment="1" applyProtection="1">
      <alignment horizontal="right" vertical="center"/>
    </xf>
    <xf numFmtId="183" fontId="44" fillId="0" borderId="57" xfId="0" applyNumberFormat="1" applyFont="1" applyBorder="1" applyAlignment="1" applyProtection="1">
      <alignment horizontal="right" vertical="center"/>
    </xf>
    <xf numFmtId="180" fontId="5" fillId="24" borderId="61" xfId="0" applyNumberFormat="1" applyFont="1" applyFill="1" applyBorder="1" applyAlignment="1" applyProtection="1">
      <alignment horizontal="center" vertical="center" shrinkToFit="1"/>
      <protection locked="0"/>
    </xf>
    <xf numFmtId="180" fontId="5" fillId="24" borderId="62" xfId="0" applyNumberFormat="1" applyFont="1" applyFill="1" applyBorder="1" applyAlignment="1" applyProtection="1">
      <alignment horizontal="center" vertical="center" shrinkToFit="1"/>
      <protection locked="0"/>
    </xf>
    <xf numFmtId="176" fontId="13" fillId="0" borderId="95" xfId="0" applyNumberFormat="1" applyFont="1" applyBorder="1" applyAlignment="1" applyProtection="1">
      <alignment horizontal="right" vertical="center"/>
    </xf>
    <xf numFmtId="176" fontId="13" fillId="0" borderId="57" xfId="0" applyNumberFormat="1" applyFont="1" applyBorder="1" applyAlignment="1" applyProtection="1">
      <alignment horizontal="right" vertical="center"/>
    </xf>
    <xf numFmtId="188" fontId="5" fillId="26" borderId="31" xfId="0" applyNumberFormat="1" applyFont="1" applyFill="1" applyBorder="1" applyAlignment="1" applyProtection="1">
      <alignment horizontal="center" vertical="center" shrinkToFit="1"/>
      <protection locked="0"/>
    </xf>
    <xf numFmtId="0" fontId="5" fillId="0" borderId="68" xfId="0" applyFont="1" applyBorder="1" applyAlignment="1" applyProtection="1">
      <alignment horizontal="center" vertical="center" shrinkToFit="1"/>
    </xf>
    <xf numFmtId="180" fontId="5" fillId="24" borderId="81" xfId="0" applyNumberFormat="1" applyFont="1" applyFill="1" applyBorder="1" applyAlignment="1" applyProtection="1">
      <alignment horizontal="center" vertical="center" shrinkToFit="1"/>
      <protection locked="0"/>
    </xf>
    <xf numFmtId="180" fontId="5" fillId="24" borderId="42" xfId="0" applyNumberFormat="1" applyFont="1" applyFill="1" applyBorder="1" applyAlignment="1" applyProtection="1">
      <alignment horizontal="center" vertical="center" shrinkToFit="1"/>
      <protection locked="0"/>
    </xf>
    <xf numFmtId="0" fontId="5" fillId="0" borderId="38" xfId="0" applyFont="1" applyBorder="1" applyAlignment="1" applyProtection="1">
      <alignment horizontal="center" vertical="center" shrinkToFit="1"/>
    </xf>
    <xf numFmtId="0" fontId="5" fillId="0" borderId="91" xfId="0" applyFont="1" applyBorder="1" applyAlignment="1" applyProtection="1">
      <alignment horizontal="center" vertical="center" shrinkToFit="1"/>
    </xf>
    <xf numFmtId="0" fontId="5" fillId="0" borderId="39" xfId="0" applyFont="1" applyBorder="1" applyAlignment="1" applyProtection="1">
      <alignment horizontal="center" vertical="center" shrinkToFit="1"/>
    </xf>
    <xf numFmtId="0" fontId="5" fillId="0" borderId="17" xfId="0" applyFont="1" applyBorder="1" applyAlignment="1" applyProtection="1">
      <alignment horizontal="center" vertical="center" shrinkToFit="1"/>
    </xf>
    <xf numFmtId="0" fontId="5" fillId="0" borderId="37" xfId="0" applyFont="1" applyBorder="1" applyAlignment="1" applyProtection="1">
      <alignment horizontal="center" vertical="center" shrinkToFit="1"/>
    </xf>
    <xf numFmtId="0" fontId="5" fillId="0" borderId="100" xfId="0" applyFont="1" applyBorder="1" applyAlignment="1" applyProtection="1">
      <alignment horizontal="center" vertical="center" shrinkToFit="1"/>
    </xf>
    <xf numFmtId="0" fontId="11" fillId="27" borderId="0" xfId="0" applyFont="1" applyFill="1" applyBorder="1" applyAlignment="1" applyProtection="1">
      <alignment horizontal="left" vertical="center" shrinkToFit="1"/>
    </xf>
    <xf numFmtId="0" fontId="11" fillId="27" borderId="23" xfId="0" applyFont="1" applyFill="1" applyBorder="1" applyAlignment="1" applyProtection="1">
      <alignment horizontal="left" vertical="center" shrinkToFit="1"/>
    </xf>
    <xf numFmtId="0" fontId="4" fillId="0" borderId="61" xfId="0" applyFont="1" applyBorder="1" applyAlignment="1" applyProtection="1">
      <alignment horizontal="center" vertical="center" shrinkToFit="1"/>
    </xf>
    <xf numFmtId="0" fontId="4" fillId="0" borderId="62" xfId="0" applyFont="1" applyBorder="1" applyAlignment="1" applyProtection="1">
      <alignment horizontal="center" vertical="center" shrinkToFit="1"/>
    </xf>
    <xf numFmtId="0" fontId="5" fillId="27" borderId="0" xfId="0" applyFont="1" applyFill="1" applyBorder="1" applyAlignment="1" applyProtection="1">
      <alignment vertical="center"/>
    </xf>
    <xf numFmtId="0" fontId="0" fillId="27" borderId="0" xfId="0" applyFill="1" applyBorder="1" applyAlignment="1" applyProtection="1">
      <alignment vertical="center"/>
    </xf>
    <xf numFmtId="0" fontId="13" fillId="0" borderId="34" xfId="0" applyFont="1" applyBorder="1" applyAlignment="1" applyProtection="1">
      <alignment horizontal="center" vertical="center" shrinkToFit="1"/>
    </xf>
    <xf numFmtId="0" fontId="0" fillId="0" borderId="32" xfId="0" applyBorder="1" applyAlignment="1" applyProtection="1">
      <alignment horizontal="center" vertical="center" shrinkToFit="1"/>
    </xf>
    <xf numFmtId="0" fontId="13" fillId="0" borderId="101" xfId="0" applyFont="1" applyBorder="1" applyAlignment="1" applyProtection="1">
      <alignment horizontal="center" vertical="center" shrinkToFit="1"/>
    </xf>
    <xf numFmtId="0" fontId="5" fillId="0" borderId="0" xfId="0" applyFont="1" applyBorder="1" applyAlignment="1" applyProtection="1">
      <alignment horizontal="right" vertical="top"/>
    </xf>
    <xf numFmtId="0" fontId="13" fillId="0" borderId="56" xfId="0" applyFont="1" applyBorder="1" applyAlignment="1" applyProtection="1">
      <alignment horizontal="center" vertical="center" shrinkToFit="1"/>
    </xf>
    <xf numFmtId="49" fontId="5" fillId="27" borderId="0" xfId="35" applyNumberFormat="1" applyFont="1" applyFill="1" applyBorder="1" applyAlignment="1" applyProtection="1">
      <alignment horizontal="left" vertical="center" shrinkToFit="1"/>
    </xf>
    <xf numFmtId="188" fontId="5" fillId="24" borderId="37" xfId="0" applyNumberFormat="1" applyFont="1" applyFill="1" applyBorder="1" applyAlignment="1" applyProtection="1">
      <alignment horizontal="center" vertical="center" shrinkToFit="1"/>
      <protection locked="0"/>
    </xf>
    <xf numFmtId="188" fontId="5" fillId="24" borderId="20" xfId="0" applyNumberFormat="1" applyFont="1" applyFill="1" applyBorder="1" applyAlignment="1" applyProtection="1">
      <alignment horizontal="center" vertical="center" shrinkToFit="1"/>
      <protection locked="0"/>
    </xf>
    <xf numFmtId="188" fontId="5" fillId="24" borderId="100" xfId="0" applyNumberFormat="1" applyFont="1" applyFill="1" applyBorder="1" applyAlignment="1" applyProtection="1">
      <alignment horizontal="center" vertical="center" shrinkToFit="1"/>
      <protection locked="0"/>
    </xf>
    <xf numFmtId="188" fontId="5" fillId="24" borderId="61" xfId="0" applyNumberFormat="1" applyFont="1" applyFill="1" applyBorder="1" applyAlignment="1" applyProtection="1">
      <alignment horizontal="center" vertical="center" shrinkToFit="1"/>
      <protection locked="0"/>
    </xf>
    <xf numFmtId="188" fontId="5" fillId="24" borderId="55" xfId="0" applyNumberFormat="1" applyFont="1" applyFill="1" applyBorder="1" applyAlignment="1" applyProtection="1">
      <alignment horizontal="center" vertical="center" shrinkToFit="1"/>
      <protection locked="0"/>
    </xf>
    <xf numFmtId="188" fontId="5" fillId="24" borderId="56" xfId="0" applyNumberFormat="1" applyFont="1" applyFill="1" applyBorder="1" applyAlignment="1" applyProtection="1">
      <alignment horizontal="center" vertical="center" shrinkToFit="1"/>
      <protection locked="0"/>
    </xf>
    <xf numFmtId="0" fontId="9" fillId="27" borderId="38" xfId="0" applyFont="1" applyFill="1" applyBorder="1" applyAlignment="1" applyProtection="1">
      <alignment horizontal="left" vertical="center" shrinkToFit="1"/>
    </xf>
    <xf numFmtId="0" fontId="5" fillId="27" borderId="0" xfId="0" applyFont="1" applyFill="1" applyBorder="1" applyAlignment="1" applyProtection="1">
      <alignment horizontal="right" vertical="top"/>
    </xf>
    <xf numFmtId="0" fontId="5" fillId="27" borderId="0" xfId="0" applyFont="1" applyFill="1" applyBorder="1" applyAlignment="1" applyProtection="1">
      <alignment horizontal="left" vertical="center"/>
    </xf>
    <xf numFmtId="0" fontId="5" fillId="27" borderId="0" xfId="0" applyFont="1" applyFill="1" applyBorder="1" applyAlignment="1" applyProtection="1">
      <alignment horizontal="right" vertical="center"/>
    </xf>
    <xf numFmtId="0" fontId="14" fillId="27" borderId="0" xfId="0" applyFont="1" applyFill="1" applyBorder="1" applyAlignment="1" applyProtection="1">
      <alignment horizontal="right" vertical="top" wrapText="1"/>
    </xf>
    <xf numFmtId="0" fontId="5" fillId="27" borderId="0" xfId="0" applyFont="1" applyFill="1" applyBorder="1" applyAlignment="1" applyProtection="1">
      <alignment horizontal="right" vertical="top" wrapText="1"/>
    </xf>
  </cellXfs>
  <cellStyles count="46">
    <cellStyle name="20% - アクセント 1 2" xfId="1"/>
    <cellStyle name="20% - アクセント 2 2" xfId="2"/>
    <cellStyle name="20% - アクセント 3 2" xfId="3"/>
    <cellStyle name="20% - アクセント 4 2" xfId="4"/>
    <cellStyle name="20% - アクセント 5 2" xfId="5"/>
    <cellStyle name="20% - アクセント 6 2" xfId="6"/>
    <cellStyle name="40% - アクセント 1 2" xfId="7"/>
    <cellStyle name="40% - アクセント 2 2" xfId="8"/>
    <cellStyle name="40% - アクセント 3 2" xfId="9"/>
    <cellStyle name="40% - アクセント 4 2" xfId="10"/>
    <cellStyle name="40% - アクセント 5 2" xfId="11"/>
    <cellStyle name="40% - アクセント 6 2" xfId="12"/>
    <cellStyle name="60% - アクセント 1 2" xfId="13"/>
    <cellStyle name="60% - アクセント 2 2" xfId="14"/>
    <cellStyle name="60% - アクセント 3 2" xfId="15"/>
    <cellStyle name="60% - アクセント 4 2" xfId="16"/>
    <cellStyle name="60% - アクセント 5 2" xfId="17"/>
    <cellStyle name="60% - アクセント 6 2" xfId="18"/>
    <cellStyle name="アクセント 1 2" xfId="19"/>
    <cellStyle name="アクセント 2 2" xfId="20"/>
    <cellStyle name="アクセント 3 2" xfId="21"/>
    <cellStyle name="アクセント 4 2" xfId="22"/>
    <cellStyle name="アクセント 5 2" xfId="23"/>
    <cellStyle name="アクセント 6 2" xfId="24"/>
    <cellStyle name="タイトル 2" xfId="25"/>
    <cellStyle name="チェック セル 2" xfId="26"/>
    <cellStyle name="どちらでもない 2" xfId="27"/>
    <cellStyle name="パーセント" xfId="28" builtinId="5"/>
    <cellStyle name="パーセント 2" xfId="29"/>
    <cellStyle name="メモ 2" xfId="30"/>
    <cellStyle name="リンク セル 2" xfId="31"/>
    <cellStyle name="悪い 2" xfId="32"/>
    <cellStyle name="計算 2" xfId="33"/>
    <cellStyle name="警告文 2" xfId="34"/>
    <cellStyle name="桁区切り" xfId="35" builtinId="6"/>
    <cellStyle name="桁区切り 2" xfId="36"/>
    <cellStyle name="見出し 1 2" xfId="37"/>
    <cellStyle name="見出し 2 2" xfId="38"/>
    <cellStyle name="見出し 3 2" xfId="39"/>
    <cellStyle name="見出し 4 2" xfId="40"/>
    <cellStyle name="集計 2" xfId="41"/>
    <cellStyle name="出力 2" xfId="42"/>
    <cellStyle name="説明文 2" xfId="43"/>
    <cellStyle name="入力 2" xfId="44"/>
    <cellStyle name="標準" xfId="0" builtinId="0"/>
    <cellStyle name="良い 2" xfId="45"/>
  </cellStyles>
  <dxfs count="23">
    <dxf>
      <fill>
        <patternFill>
          <bgColor theme="0" tint="-0.34998626667073579"/>
        </patternFill>
      </fill>
    </dxf>
    <dxf>
      <fill>
        <patternFill>
          <bgColor theme="0" tint="-0.34998626667073579"/>
        </patternFill>
      </fill>
    </dxf>
    <dxf>
      <fill>
        <patternFill>
          <bgColor theme="0" tint="-0.34998626667073579"/>
        </patternFill>
      </fill>
    </dxf>
    <dxf>
      <font>
        <color rgb="FFFF0000"/>
        <name val="ＭＳ Ｐゴシック"/>
        <scheme val="none"/>
      </font>
    </dxf>
    <dxf>
      <font>
        <color rgb="FFFF0000"/>
        <name val="ＭＳ Ｐゴシック"/>
        <scheme val="none"/>
      </font>
    </dxf>
    <dxf>
      <font>
        <color rgb="FFFF0000"/>
        <name val="ＭＳ Ｐゴシック"/>
        <scheme val="none"/>
      </font>
    </dxf>
    <dxf>
      <font>
        <color rgb="FFFF0000"/>
        <name val="ＭＳ Ｐゴシック"/>
        <scheme val="none"/>
      </font>
    </dxf>
    <dxf>
      <font>
        <color rgb="FFFF0000"/>
        <name val="ＭＳ Ｐゴシック"/>
        <scheme val="none"/>
      </font>
    </dxf>
    <dxf>
      <font>
        <color rgb="FFFF0000"/>
      </font>
    </dxf>
    <dxf>
      <font>
        <strike val="0"/>
        <color theme="1"/>
      </font>
      <fill>
        <patternFill>
          <bgColor rgb="FFFFFF00"/>
        </patternFill>
      </fill>
    </dxf>
    <dxf>
      <font>
        <strike val="0"/>
        <color theme="1"/>
      </font>
      <fill>
        <patternFill>
          <bgColor rgb="FFFFFF00"/>
        </patternFill>
      </fill>
    </dxf>
    <dxf>
      <font>
        <color rgb="FFFF0000"/>
      </font>
    </dxf>
    <dxf>
      <font>
        <color theme="1"/>
      </font>
      <border>
        <left style="thin">
          <color indexed="64"/>
        </left>
        <right style="thin">
          <color indexed="64"/>
        </right>
        <top style="thin">
          <color indexed="64"/>
        </top>
        <bottom style="thin">
          <color indexed="64"/>
        </bottom>
      </border>
    </dxf>
    <dxf>
      <font>
        <color theme="1"/>
      </font>
      <fill>
        <patternFill>
          <bgColor rgb="FFCCFFFF"/>
        </patternFill>
      </fill>
      <border>
        <left style="thin">
          <color indexed="64"/>
        </left>
        <right style="thin">
          <color indexed="64"/>
        </right>
        <top style="thin">
          <color indexed="64"/>
        </top>
        <bottom style="thin">
          <color indexed="64"/>
        </bottom>
      </border>
    </dxf>
    <dxf>
      <font>
        <color auto="1"/>
      </font>
      <fill>
        <patternFill>
          <bgColor rgb="FFCCFFFF"/>
        </patternFill>
      </fill>
      <border>
        <left style="thin">
          <color indexed="64"/>
        </left>
        <right style="thin">
          <color indexed="64"/>
        </right>
        <top style="thin">
          <color indexed="64"/>
        </top>
        <bottom style="thin">
          <color indexed="64"/>
        </bottom>
      </border>
    </dxf>
    <dxf>
      <font>
        <color theme="1"/>
      </font>
      <fill>
        <patternFill>
          <bgColor rgb="FFCCFFFF"/>
        </patternFill>
      </fill>
      <border>
        <left style="thin">
          <color indexed="64"/>
        </left>
        <right style="thin">
          <color indexed="64"/>
        </right>
        <top style="thin">
          <color indexed="64"/>
        </top>
        <bottom style="thin">
          <color indexed="64"/>
        </bottom>
      </border>
    </dxf>
    <dxf>
      <font>
        <color theme="1"/>
      </font>
      <fill>
        <patternFill>
          <bgColor theme="0"/>
        </patternFill>
      </fill>
      <border>
        <left style="thin">
          <color indexed="64"/>
        </left>
        <right style="thin">
          <color indexed="64"/>
        </right>
        <top style="thin">
          <color indexed="64"/>
        </top>
        <bottom style="thin">
          <color indexed="64"/>
        </bottom>
      </border>
    </dxf>
    <dxf>
      <font>
        <color rgb="FFFF0000"/>
      </font>
    </dxf>
    <dxf>
      <font>
        <color rgb="FFFF0000"/>
      </font>
    </dxf>
    <dxf>
      <font>
        <color rgb="FFFF0000"/>
      </font>
    </dxf>
    <dxf>
      <font>
        <color rgb="FFFF0000"/>
      </font>
    </dxf>
    <dxf>
      <font>
        <color rgb="FFFF0000"/>
        <name val="ＭＳ Ｐゴシック"/>
        <scheme val="none"/>
      </font>
    </dxf>
    <dxf>
      <font>
        <color rgb="FFFF0000"/>
        <name val="ＭＳ Ｐゴシック"/>
        <scheme val="none"/>
      </font>
    </dxf>
  </dxfs>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image" Target="../media/image5.emf"/><Relationship Id="rId7" Type="http://schemas.openxmlformats.org/officeDocument/2006/relationships/image" Target="../media/image8.emf"/><Relationship Id="rId2" Type="http://schemas.openxmlformats.org/officeDocument/2006/relationships/image" Target="../media/image4.emf"/><Relationship Id="rId1" Type="http://schemas.openxmlformats.org/officeDocument/2006/relationships/image" Target="../media/image3.emf"/><Relationship Id="rId6" Type="http://schemas.openxmlformats.org/officeDocument/2006/relationships/image" Target="../media/image1.jpeg"/><Relationship Id="rId5" Type="http://schemas.openxmlformats.org/officeDocument/2006/relationships/image" Target="../media/image7.emf"/><Relationship Id="rId4" Type="http://schemas.openxmlformats.org/officeDocument/2006/relationships/image" Target="../media/image6.emf"/></Relationships>
</file>

<file path=xl/drawings/_rels/drawing3.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image" Target="../media/image3.emf"/><Relationship Id="rId1" Type="http://schemas.openxmlformats.org/officeDocument/2006/relationships/image" Target="../media/image9.emf"/><Relationship Id="rId5" Type="http://schemas.openxmlformats.org/officeDocument/2006/relationships/image" Target="../media/image8.emf"/><Relationship Id="rId4" Type="http://schemas.openxmlformats.org/officeDocument/2006/relationships/image" Target="../media/image1.jpeg"/></Relationships>
</file>

<file path=xl/drawings/_rels/drawing4.xml.rels><?xml version="1.0" encoding="UTF-8" standalone="yes"?>
<Relationships xmlns="http://schemas.openxmlformats.org/package/2006/relationships"><Relationship Id="rId3" Type="http://schemas.openxmlformats.org/officeDocument/2006/relationships/image" Target="../media/image1.jpeg"/><Relationship Id="rId2" Type="http://schemas.openxmlformats.org/officeDocument/2006/relationships/image" Target="../media/image3.emf"/><Relationship Id="rId1" Type="http://schemas.openxmlformats.org/officeDocument/2006/relationships/image" Target="../media/image10.emf"/><Relationship Id="rId5" Type="http://schemas.openxmlformats.org/officeDocument/2006/relationships/image" Target="../media/image8.emf"/><Relationship Id="rId4" Type="http://schemas.openxmlformats.org/officeDocument/2006/relationships/image" Target="../media/image5.emf"/></Relationships>
</file>

<file path=xl/drawings/_rels/drawing5.xml.rels><?xml version="1.0" encoding="UTF-8" standalone="yes"?>
<Relationships xmlns="http://schemas.openxmlformats.org/package/2006/relationships"><Relationship Id="rId8" Type="http://schemas.openxmlformats.org/officeDocument/2006/relationships/image" Target="../media/image16.emf"/><Relationship Id="rId3" Type="http://schemas.openxmlformats.org/officeDocument/2006/relationships/image" Target="../media/image13.emf"/><Relationship Id="rId7" Type="http://schemas.openxmlformats.org/officeDocument/2006/relationships/image" Target="../media/image15.emf"/><Relationship Id="rId2" Type="http://schemas.openxmlformats.org/officeDocument/2006/relationships/image" Target="../media/image12.emf"/><Relationship Id="rId1" Type="http://schemas.openxmlformats.org/officeDocument/2006/relationships/image" Target="../media/image11.emf"/><Relationship Id="rId6" Type="http://schemas.openxmlformats.org/officeDocument/2006/relationships/image" Target="../media/image5.emf"/><Relationship Id="rId5" Type="http://schemas.openxmlformats.org/officeDocument/2006/relationships/image" Target="../media/image3.emf"/><Relationship Id="rId4" Type="http://schemas.openxmlformats.org/officeDocument/2006/relationships/image" Target="../media/image14.emf"/><Relationship Id="rId9" Type="http://schemas.openxmlformats.org/officeDocument/2006/relationships/image" Target="../media/image8.emf"/></Relationships>
</file>

<file path=xl/drawings/_rels/drawing6.xml.rels><?xml version="1.0" encoding="UTF-8" standalone="yes"?>
<Relationships xmlns="http://schemas.openxmlformats.org/package/2006/relationships"><Relationship Id="rId2" Type="http://schemas.openxmlformats.org/officeDocument/2006/relationships/image" Target="../media/image17.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466312</xdr:colOff>
      <xdr:row>38</xdr:row>
      <xdr:rowOff>57978</xdr:rowOff>
    </xdr:from>
    <xdr:to>
      <xdr:col>8</xdr:col>
      <xdr:colOff>198783</xdr:colOff>
      <xdr:row>56</xdr:row>
      <xdr:rowOff>26505</xdr:rowOff>
    </xdr:to>
    <xdr:pic>
      <xdr:nvPicPr>
        <xdr:cNvPr id="65578" name="図 13" descr="白紙.JP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6521" y="7207526"/>
          <a:ext cx="4403862" cy="2950266"/>
        </a:xfrm>
        <a:prstGeom prst="rect">
          <a:avLst/>
        </a:prstGeom>
        <a:solidFill>
          <a:srgbClr val="00B0F0">
            <a:alpha val="61176"/>
          </a:srgbClr>
        </a:solidFill>
        <a:ln w="3175">
          <a:solidFill>
            <a:srgbClr val="000000"/>
          </a:solidFill>
          <a:miter lim="800000"/>
          <a:headEnd/>
          <a:tailEnd/>
        </a:ln>
      </xdr:spPr>
    </xdr:pic>
    <xdr:clientData fLocksWithSheet="0"/>
  </xdr:twoCellAnchor>
  <xdr:twoCellAnchor editAs="oneCell">
    <xdr:from>
      <xdr:col>2</xdr:col>
      <xdr:colOff>372718</xdr:colOff>
      <xdr:row>14</xdr:row>
      <xdr:rowOff>24849</xdr:rowOff>
    </xdr:from>
    <xdr:to>
      <xdr:col>7</xdr:col>
      <xdr:colOff>115957</xdr:colOff>
      <xdr:row>26</xdr:row>
      <xdr:rowOff>44660</xdr:rowOff>
    </xdr:to>
    <xdr:pic>
      <xdr:nvPicPr>
        <xdr:cNvPr id="4" name="Picture 2"/>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8544" y="2882349"/>
          <a:ext cx="3669196" cy="2421768"/>
        </a:xfrm>
        <a:prstGeom prst="rect">
          <a:avLst/>
        </a:prstGeom>
        <a:noFill/>
        <a:ln>
          <a:noFill/>
        </a:ln>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272843</xdr:colOff>
      <xdr:row>18</xdr:row>
      <xdr:rowOff>51954</xdr:rowOff>
    </xdr:from>
    <xdr:to>
      <xdr:col>6</xdr:col>
      <xdr:colOff>359553</xdr:colOff>
      <xdr:row>20</xdr:row>
      <xdr:rowOff>66342</xdr:rowOff>
    </xdr:to>
    <xdr:pic>
      <xdr:nvPicPr>
        <xdr:cNvPr id="18" name="図 17"/>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32647" r="32536"/>
        <a:stretch/>
      </xdr:blipFill>
      <xdr:spPr bwMode="auto">
        <a:xfrm>
          <a:off x="2108570" y="3515590"/>
          <a:ext cx="2234165" cy="447342"/>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1</xdr:col>
      <xdr:colOff>180975</xdr:colOff>
      <xdr:row>18</xdr:row>
      <xdr:rowOff>0</xdr:rowOff>
    </xdr:from>
    <xdr:to>
      <xdr:col>3</xdr:col>
      <xdr:colOff>62593</xdr:colOff>
      <xdr:row>20</xdr:row>
      <xdr:rowOff>65941</xdr:rowOff>
    </xdr:to>
    <xdr:pic>
      <xdr:nvPicPr>
        <xdr:cNvPr id="19" name="図 18"/>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42794" r="42372"/>
        <a:stretch/>
      </xdr:blipFill>
      <xdr:spPr bwMode="auto">
        <a:xfrm>
          <a:off x="857250" y="3552825"/>
          <a:ext cx="1043668" cy="504090"/>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3</xdr:col>
      <xdr:colOff>21132</xdr:colOff>
      <xdr:row>32</xdr:row>
      <xdr:rowOff>8659</xdr:rowOff>
    </xdr:from>
    <xdr:to>
      <xdr:col>4</xdr:col>
      <xdr:colOff>709369</xdr:colOff>
      <xdr:row>34</xdr:row>
      <xdr:rowOff>39617</xdr:rowOff>
    </xdr:to>
    <xdr:pic>
      <xdr:nvPicPr>
        <xdr:cNvPr id="21" name="図 20"/>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r="76640"/>
        <a:stretch/>
      </xdr:blipFill>
      <xdr:spPr bwMode="auto">
        <a:xfrm>
          <a:off x="1767382" y="6136409"/>
          <a:ext cx="1513737" cy="475458"/>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1</xdr:col>
      <xdr:colOff>74469</xdr:colOff>
      <xdr:row>37</xdr:row>
      <xdr:rowOff>151533</xdr:rowOff>
    </xdr:from>
    <xdr:to>
      <xdr:col>10</xdr:col>
      <xdr:colOff>306025</xdr:colOff>
      <xdr:row>41</xdr:row>
      <xdr:rowOff>24226</xdr:rowOff>
    </xdr:to>
    <xdr:pic>
      <xdr:nvPicPr>
        <xdr:cNvPr id="22" name="図 21"/>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r="5391"/>
        <a:stretch/>
      </xdr:blipFill>
      <xdr:spPr bwMode="auto">
        <a:xfrm>
          <a:off x="655494" y="7485783"/>
          <a:ext cx="5965606" cy="672796"/>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1</xdr:col>
      <xdr:colOff>0</xdr:colOff>
      <xdr:row>45</xdr:row>
      <xdr:rowOff>112568</xdr:rowOff>
    </xdr:from>
    <xdr:to>
      <xdr:col>3</xdr:col>
      <xdr:colOff>207185</xdr:colOff>
      <xdr:row>48</xdr:row>
      <xdr:rowOff>59048</xdr:rowOff>
    </xdr:to>
    <xdr:pic>
      <xdr:nvPicPr>
        <xdr:cNvPr id="23" name="図 22"/>
        <xdr:cNvPicPr/>
      </xdr:nvPicPr>
      <xdr:blipFill rotWithShape="1">
        <a:blip xmlns:r="http://schemas.openxmlformats.org/officeDocument/2006/relationships" r:embed="rId5" cstate="print">
          <a:extLst>
            <a:ext uri="{28A0092B-C50C-407E-A947-70E740481C1C}">
              <a14:useLocalDpi xmlns:a14="http://schemas.microsoft.com/office/drawing/2010/main" val="0"/>
            </a:ext>
          </a:extLst>
        </a:blip>
        <a:srcRect l="39827" r="39126"/>
        <a:stretch/>
      </xdr:blipFill>
      <xdr:spPr bwMode="auto">
        <a:xfrm>
          <a:off x="675409" y="9265227"/>
          <a:ext cx="1367503" cy="466025"/>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0</xdr:col>
      <xdr:colOff>200025</xdr:colOff>
      <xdr:row>82</xdr:row>
      <xdr:rowOff>36367</xdr:rowOff>
    </xdr:from>
    <xdr:to>
      <xdr:col>6</xdr:col>
      <xdr:colOff>0</xdr:colOff>
      <xdr:row>93</xdr:row>
      <xdr:rowOff>26843</xdr:rowOff>
    </xdr:to>
    <xdr:pic>
      <xdr:nvPicPr>
        <xdr:cNvPr id="24" name="図 13" descr="白紙.JPG"/>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200025" y="15813231"/>
          <a:ext cx="3687907" cy="1895475"/>
        </a:xfrm>
        <a:prstGeom prst="rect">
          <a:avLst/>
        </a:prstGeom>
        <a:solidFill>
          <a:srgbClr val="00B0F0">
            <a:alpha val="61176"/>
          </a:srgbClr>
        </a:solidFill>
        <a:ln w="3175">
          <a:solidFill>
            <a:srgbClr val="000000"/>
          </a:solidFill>
          <a:miter lim="800000"/>
          <a:headEnd/>
          <a:tailEnd/>
        </a:ln>
      </xdr:spPr>
    </xdr:pic>
    <xdr:clientData fLocksWithSheet="0"/>
  </xdr:twoCellAnchor>
  <xdr:twoCellAnchor editAs="oneCell">
    <xdr:from>
      <xdr:col>0</xdr:col>
      <xdr:colOff>190501</xdr:colOff>
      <xdr:row>95</xdr:row>
      <xdr:rowOff>62346</xdr:rowOff>
    </xdr:from>
    <xdr:to>
      <xdr:col>4</xdr:col>
      <xdr:colOff>786751</xdr:colOff>
      <xdr:row>106</xdr:row>
      <xdr:rowOff>29345</xdr:rowOff>
    </xdr:to>
    <xdr:pic>
      <xdr:nvPicPr>
        <xdr:cNvPr id="25" name="図 13" descr="白紙.JPG"/>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190501" y="18237778"/>
          <a:ext cx="3168000" cy="1872000"/>
        </a:xfrm>
        <a:prstGeom prst="rect">
          <a:avLst/>
        </a:prstGeom>
        <a:solidFill>
          <a:srgbClr val="00B0F0">
            <a:alpha val="61176"/>
          </a:srgbClr>
        </a:solidFill>
        <a:ln w="3175">
          <a:solidFill>
            <a:srgbClr val="000000"/>
          </a:solidFill>
          <a:miter lim="800000"/>
          <a:headEnd/>
          <a:tailEnd/>
        </a:ln>
      </xdr:spPr>
    </xdr:pic>
    <xdr:clientData fLocksWithSheet="0"/>
  </xdr:twoCellAnchor>
  <xdr:twoCellAnchor editAs="oneCell">
    <xdr:from>
      <xdr:col>5</xdr:col>
      <xdr:colOff>112569</xdr:colOff>
      <xdr:row>95</xdr:row>
      <xdr:rowOff>54552</xdr:rowOff>
    </xdr:from>
    <xdr:to>
      <xdr:col>10</xdr:col>
      <xdr:colOff>371115</xdr:colOff>
      <xdr:row>106</xdr:row>
      <xdr:rowOff>21551</xdr:rowOff>
    </xdr:to>
    <xdr:pic>
      <xdr:nvPicPr>
        <xdr:cNvPr id="26" name="図 13" descr="白紙.JPG"/>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3515592" y="18229984"/>
          <a:ext cx="3168000" cy="1872000"/>
        </a:xfrm>
        <a:prstGeom prst="rect">
          <a:avLst/>
        </a:prstGeom>
        <a:solidFill>
          <a:srgbClr val="00B0F0">
            <a:alpha val="61176"/>
          </a:srgbClr>
        </a:solidFill>
        <a:ln w="3175">
          <a:solidFill>
            <a:srgbClr val="000000"/>
          </a:solidFill>
          <a:miter lim="800000"/>
          <a:headEnd/>
          <a:tailEnd/>
        </a:ln>
      </xdr:spPr>
    </xdr:pic>
    <xdr:clientData fLocksWithSheet="0"/>
  </xdr:twoCellAnchor>
  <xdr:twoCellAnchor editAs="oneCell">
    <xdr:from>
      <xdr:col>1</xdr:col>
      <xdr:colOff>155864</xdr:colOff>
      <xdr:row>69</xdr:row>
      <xdr:rowOff>51954</xdr:rowOff>
    </xdr:from>
    <xdr:to>
      <xdr:col>3</xdr:col>
      <xdr:colOff>363049</xdr:colOff>
      <xdr:row>72</xdr:row>
      <xdr:rowOff>158831</xdr:rowOff>
    </xdr:to>
    <xdr:pic>
      <xdr:nvPicPr>
        <xdr:cNvPr id="27" name="図 26"/>
        <xdr:cNvPicPr/>
      </xdr:nvPicPr>
      <xdr:blipFill rotWithShape="1">
        <a:blip xmlns:r="http://schemas.openxmlformats.org/officeDocument/2006/relationships" r:embed="rId5" cstate="print">
          <a:extLst>
            <a:ext uri="{28A0092B-C50C-407E-A947-70E740481C1C}">
              <a14:useLocalDpi xmlns:a14="http://schemas.microsoft.com/office/drawing/2010/main" val="0"/>
            </a:ext>
          </a:extLst>
        </a:blip>
        <a:srcRect l="39827" r="39126"/>
        <a:stretch/>
      </xdr:blipFill>
      <xdr:spPr bwMode="auto">
        <a:xfrm>
          <a:off x="736023" y="13516840"/>
          <a:ext cx="1367503" cy="470561"/>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1</xdr:col>
      <xdr:colOff>264584</xdr:colOff>
      <xdr:row>32</xdr:row>
      <xdr:rowOff>116416</xdr:rowOff>
    </xdr:from>
    <xdr:to>
      <xdr:col>2</xdr:col>
      <xdr:colOff>430143</xdr:colOff>
      <xdr:row>33</xdr:row>
      <xdr:rowOff>121747</xdr:rowOff>
    </xdr:to>
    <xdr:pic>
      <xdr:nvPicPr>
        <xdr:cNvPr id="12" name="図 11"/>
        <xdr:cNvPicPr/>
      </xdr:nvPicPr>
      <xdr:blipFill rotWithShape="1">
        <a:blip xmlns:r="http://schemas.openxmlformats.org/officeDocument/2006/relationships" r:embed="rId7" cstate="print">
          <a:extLst>
            <a:ext uri="{28A0092B-C50C-407E-A947-70E740481C1C}">
              <a14:useLocalDpi xmlns:a14="http://schemas.microsoft.com/office/drawing/2010/main" val="0"/>
            </a:ext>
          </a:extLst>
        </a:blip>
        <a:srcRect l="43943" r="44284" b="-38"/>
        <a:stretch/>
      </xdr:blipFill>
      <xdr:spPr bwMode="auto">
        <a:xfrm>
          <a:off x="846667" y="6244166"/>
          <a:ext cx="631226" cy="227581"/>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86390</xdr:colOff>
      <xdr:row>15</xdr:row>
      <xdr:rowOff>164584</xdr:rowOff>
    </xdr:from>
    <xdr:to>
      <xdr:col>3</xdr:col>
      <xdr:colOff>421035</xdr:colOff>
      <xdr:row>18</xdr:row>
      <xdr:rowOff>78741</xdr:rowOff>
    </xdr:to>
    <xdr:pic>
      <xdr:nvPicPr>
        <xdr:cNvPr id="7" name="図 6"/>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40186" r="39486"/>
        <a:stretch/>
      </xdr:blipFill>
      <xdr:spPr bwMode="auto">
        <a:xfrm>
          <a:off x="629093" y="3304511"/>
          <a:ext cx="1314834" cy="459519"/>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0</xdr:col>
      <xdr:colOff>542703</xdr:colOff>
      <xdr:row>32</xdr:row>
      <xdr:rowOff>0</xdr:rowOff>
    </xdr:from>
    <xdr:to>
      <xdr:col>5</xdr:col>
      <xdr:colOff>3548</xdr:colOff>
      <xdr:row>33</xdr:row>
      <xdr:rowOff>200615</xdr:rowOff>
    </xdr:to>
    <xdr:pic>
      <xdr:nvPicPr>
        <xdr:cNvPr id="8" name="図 7"/>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32647" r="32536"/>
        <a:stretch/>
      </xdr:blipFill>
      <xdr:spPr bwMode="auto">
        <a:xfrm>
          <a:off x="542703" y="6534593"/>
          <a:ext cx="2235278" cy="449816"/>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3</xdr:col>
      <xdr:colOff>88461</xdr:colOff>
      <xdr:row>43</xdr:row>
      <xdr:rowOff>254738</xdr:rowOff>
    </xdr:from>
    <xdr:to>
      <xdr:col>5</xdr:col>
      <xdr:colOff>350760</xdr:colOff>
      <xdr:row>46</xdr:row>
      <xdr:rowOff>89874</xdr:rowOff>
    </xdr:to>
    <xdr:pic>
      <xdr:nvPicPr>
        <xdr:cNvPr id="12" name="図 1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r="76640"/>
        <a:stretch/>
      </xdr:blipFill>
      <xdr:spPr bwMode="auto">
        <a:xfrm>
          <a:off x="1611353" y="9142892"/>
          <a:ext cx="1513840" cy="477520"/>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1</xdr:col>
      <xdr:colOff>276225</xdr:colOff>
      <xdr:row>58</xdr:row>
      <xdr:rowOff>85725</xdr:rowOff>
    </xdr:from>
    <xdr:to>
      <xdr:col>8</xdr:col>
      <xdr:colOff>76200</xdr:colOff>
      <xdr:row>68</xdr:row>
      <xdr:rowOff>57150</xdr:rowOff>
    </xdr:to>
    <xdr:pic>
      <xdr:nvPicPr>
        <xdr:cNvPr id="13" name="図 13" descr="白紙.JPG"/>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523875" y="12649200"/>
          <a:ext cx="3609975" cy="1876425"/>
        </a:xfrm>
        <a:prstGeom prst="rect">
          <a:avLst/>
        </a:prstGeom>
        <a:solidFill>
          <a:srgbClr val="00B0F0">
            <a:alpha val="61176"/>
          </a:srgbClr>
        </a:solidFill>
        <a:ln w="3175">
          <a:solidFill>
            <a:srgbClr val="000000"/>
          </a:solidFill>
          <a:miter lim="800000"/>
          <a:headEnd/>
          <a:tailEnd/>
        </a:ln>
      </xdr:spPr>
    </xdr:pic>
    <xdr:clientData fLocksWithSheet="0"/>
  </xdr:twoCellAnchor>
  <xdr:twoCellAnchor editAs="oneCell">
    <xdr:from>
      <xdr:col>1</xdr:col>
      <xdr:colOff>285750</xdr:colOff>
      <xdr:row>71</xdr:row>
      <xdr:rowOff>76200</xdr:rowOff>
    </xdr:from>
    <xdr:to>
      <xdr:col>8</xdr:col>
      <xdr:colOff>85725</xdr:colOff>
      <xdr:row>81</xdr:row>
      <xdr:rowOff>47625</xdr:rowOff>
    </xdr:to>
    <xdr:pic>
      <xdr:nvPicPr>
        <xdr:cNvPr id="14" name="図 13" descr="白紙.JPG"/>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533400" y="15116175"/>
          <a:ext cx="3609975" cy="1876425"/>
        </a:xfrm>
        <a:prstGeom prst="rect">
          <a:avLst/>
        </a:prstGeom>
        <a:solidFill>
          <a:srgbClr val="00B0F0">
            <a:alpha val="61176"/>
          </a:srgbClr>
        </a:solidFill>
        <a:ln w="3175">
          <a:solidFill>
            <a:srgbClr val="000000"/>
          </a:solidFill>
          <a:miter lim="800000"/>
          <a:headEnd/>
          <a:tailEnd/>
        </a:ln>
      </xdr:spPr>
    </xdr:pic>
    <xdr:clientData fLocksWithSheet="0"/>
  </xdr:twoCellAnchor>
  <xdr:twoCellAnchor editAs="oneCell">
    <xdr:from>
      <xdr:col>1</xdr:col>
      <xdr:colOff>228600</xdr:colOff>
      <xdr:row>44</xdr:row>
      <xdr:rowOff>142875</xdr:rowOff>
    </xdr:from>
    <xdr:to>
      <xdr:col>2</xdr:col>
      <xdr:colOff>374051</xdr:colOff>
      <xdr:row>45</xdr:row>
      <xdr:rowOff>141856</xdr:rowOff>
    </xdr:to>
    <xdr:pic>
      <xdr:nvPicPr>
        <xdr:cNvPr id="9" name="図 8"/>
        <xdr:cNvPicPr/>
      </xdr:nvPicPr>
      <xdr:blipFill rotWithShape="1">
        <a:blip xmlns:r="http://schemas.openxmlformats.org/officeDocument/2006/relationships" r:embed="rId5" cstate="print">
          <a:extLst>
            <a:ext uri="{28A0092B-C50C-407E-A947-70E740481C1C}">
              <a14:useLocalDpi xmlns:a14="http://schemas.microsoft.com/office/drawing/2010/main" val="0"/>
            </a:ext>
          </a:extLst>
        </a:blip>
        <a:srcRect l="43943" r="44284" b="-38"/>
        <a:stretch/>
      </xdr:blipFill>
      <xdr:spPr bwMode="auto">
        <a:xfrm>
          <a:off x="771525" y="9182100"/>
          <a:ext cx="631226" cy="227581"/>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127000</xdr:colOff>
      <xdr:row>17</xdr:row>
      <xdr:rowOff>38101</xdr:rowOff>
    </xdr:from>
    <xdr:to>
      <xdr:col>2</xdr:col>
      <xdr:colOff>422275</xdr:colOff>
      <xdr:row>19</xdr:row>
      <xdr:rowOff>164466</xdr:rowOff>
    </xdr:to>
    <xdr:pic>
      <xdr:nvPicPr>
        <xdr:cNvPr id="9" name="図 8"/>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43333" t="-1" r="42545" b="-51"/>
        <a:stretch/>
      </xdr:blipFill>
      <xdr:spPr bwMode="auto">
        <a:xfrm>
          <a:off x="650875" y="3863976"/>
          <a:ext cx="914400" cy="459740"/>
        </a:xfrm>
        <a:prstGeom prst="rect">
          <a:avLst/>
        </a:prstGeom>
        <a:noFill/>
        <a:ln>
          <a:noFill/>
        </a:ln>
        <a:extLst>
          <a:ext uri="{53640926-AAD7-44D8-BBD7-CCE9431645EC}">
            <a14:shadowObscured xmlns:a14="http://schemas.microsoft.com/office/drawing/2010/main"/>
          </a:ext>
        </a:extLst>
      </xdr:spPr>
    </xdr:pic>
    <xdr:clientData/>
  </xdr:twoCellAnchor>
  <xdr:twoCellAnchor>
    <xdr:from>
      <xdr:col>1</xdr:col>
      <xdr:colOff>133350</xdr:colOff>
      <xdr:row>34</xdr:row>
      <xdr:rowOff>0</xdr:rowOff>
    </xdr:from>
    <xdr:to>
      <xdr:col>5</xdr:col>
      <xdr:colOff>319869</xdr:colOff>
      <xdr:row>37</xdr:row>
      <xdr:rowOff>38100</xdr:rowOff>
    </xdr:to>
    <xdr:grpSp>
      <xdr:nvGrpSpPr>
        <xdr:cNvPr id="2" name="グループ化 1"/>
        <xdr:cNvGrpSpPr/>
      </xdr:nvGrpSpPr>
      <xdr:grpSpPr>
        <a:xfrm>
          <a:off x="657225" y="6638925"/>
          <a:ext cx="2501094" cy="609600"/>
          <a:chOff x="523875" y="6781800"/>
          <a:chExt cx="2501094" cy="609600"/>
        </a:xfrm>
      </xdr:grpSpPr>
      <mc:AlternateContent xmlns:mc="http://schemas.openxmlformats.org/markup-compatibility/2006" xmlns:a14="http://schemas.microsoft.com/office/drawing/2010/main">
        <mc:Choice Requires="a14">
          <xdr:sp macro="" textlink="">
            <xdr:nvSpPr>
              <xdr:cNvPr id="11" name="テキスト ボックス 10"/>
              <xdr:cNvSpPr txBox="1"/>
            </xdr:nvSpPr>
            <xdr:spPr bwMode="auto">
              <a:xfrm>
                <a:off x="2675245" y="6781800"/>
                <a:ext cx="349724" cy="6096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14:m>
                  <m:oMathPara xmlns:m="http://schemas.openxmlformats.org/officeDocument/2006/math">
                    <m:oMathParaPr>
                      <m:jc m:val="centerGroup"/>
                    </m:oMathParaPr>
                    <m:oMath xmlns:m="http://schemas.openxmlformats.org/officeDocument/2006/math">
                      <m:f>
                        <m:fPr>
                          <m:ctrlPr>
                            <a:rPr kumimoji="1" lang="en-US" altLang="ja-JP" sz="1100" i="1">
                              <a:latin typeface="Cambria Math"/>
                            </a:rPr>
                          </m:ctrlPr>
                        </m:fPr>
                        <m:num>
                          <m:r>
                            <a:rPr kumimoji="1" lang="en-US" altLang="ja-JP" sz="1100" b="0" i="1">
                              <a:latin typeface="Cambria Math"/>
                            </a:rPr>
                            <m:t>1</m:t>
                          </m:r>
                        </m:num>
                        <m:den>
                          <m:r>
                            <a:rPr kumimoji="1" lang="en-US" altLang="ja-JP" sz="1100" b="0" i="1">
                              <a:latin typeface="Cambria Math"/>
                            </a:rPr>
                            <m:t>3</m:t>
                          </m:r>
                        </m:den>
                      </m:f>
                    </m:oMath>
                  </m:oMathPara>
                </a14:m>
                <a:endParaRPr kumimoji="1" lang="ja-JP" altLang="en-US" sz="1100"/>
              </a:p>
            </xdr:txBody>
          </xdr:sp>
        </mc:Choice>
        <mc:Fallback xmlns="">
          <xdr:sp macro="" textlink="">
            <xdr:nvSpPr>
              <xdr:cNvPr id="11" name="テキスト ボックス 10"/>
              <xdr:cNvSpPr txBox="1"/>
            </xdr:nvSpPr>
            <xdr:spPr bwMode="auto">
              <a:xfrm>
                <a:off x="2675245" y="6781800"/>
                <a:ext cx="349724" cy="6096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r>
                  <a:rPr kumimoji="1" lang="en-US" altLang="ja-JP" sz="1100" b="0" i="0">
                    <a:latin typeface="Cambria Math"/>
                  </a:rPr>
                  <a:t>1/3</a:t>
                </a:r>
                <a:endParaRPr kumimoji="1" lang="ja-JP" altLang="en-US" sz="1100"/>
              </a:p>
            </xdr:txBody>
          </xdr:sp>
        </mc:Fallback>
      </mc:AlternateContent>
      <xdr:pic>
        <xdr:nvPicPr>
          <xdr:cNvPr id="10" name="図 9"/>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32647" r="32536"/>
          <a:stretch/>
        </xdr:blipFill>
        <xdr:spPr bwMode="auto">
          <a:xfrm>
            <a:off x="523875" y="6781800"/>
            <a:ext cx="2233849" cy="446422"/>
          </a:xfrm>
          <a:prstGeom prst="rect">
            <a:avLst/>
          </a:prstGeom>
          <a:noFill/>
          <a:ln>
            <a:noFill/>
          </a:ln>
          <a:extLst>
            <a:ext uri="{53640926-AAD7-44D8-BBD7-CCE9431645EC}">
              <a14:shadowObscured xmlns:a14="http://schemas.microsoft.com/office/drawing/2010/main"/>
            </a:ext>
          </a:extLst>
        </xdr:spPr>
      </xdr:pic>
    </xdr:grpSp>
    <xdr:clientData/>
  </xdr:twoCellAnchor>
  <xdr:twoCellAnchor editAs="oneCell">
    <xdr:from>
      <xdr:col>1</xdr:col>
      <xdr:colOff>47625</xdr:colOff>
      <xdr:row>68</xdr:row>
      <xdr:rowOff>76200</xdr:rowOff>
    </xdr:from>
    <xdr:to>
      <xdr:col>9</xdr:col>
      <xdr:colOff>371475</xdr:colOff>
      <xdr:row>84</xdr:row>
      <xdr:rowOff>161925</xdr:rowOff>
    </xdr:to>
    <xdr:pic>
      <xdr:nvPicPr>
        <xdr:cNvPr id="12" name="図 13" descr="白紙.JPG"/>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71500" y="12372975"/>
          <a:ext cx="5191125" cy="2828925"/>
        </a:xfrm>
        <a:prstGeom prst="rect">
          <a:avLst/>
        </a:prstGeom>
        <a:solidFill>
          <a:srgbClr val="00B0F0">
            <a:alpha val="61176"/>
          </a:srgbClr>
        </a:solidFill>
        <a:ln w="3175">
          <a:solidFill>
            <a:srgbClr val="000000"/>
          </a:solidFill>
          <a:miter lim="800000"/>
          <a:headEnd/>
          <a:tailEnd/>
        </a:ln>
      </xdr:spPr>
    </xdr:pic>
    <xdr:clientData fLocksWithSheet="0"/>
  </xdr:twoCellAnchor>
  <xdr:twoCellAnchor editAs="oneCell">
    <xdr:from>
      <xdr:col>2</xdr:col>
      <xdr:colOff>555186</xdr:colOff>
      <xdr:row>47</xdr:row>
      <xdr:rowOff>47626</xdr:rowOff>
    </xdr:from>
    <xdr:to>
      <xdr:col>5</xdr:col>
      <xdr:colOff>366635</xdr:colOff>
      <xdr:row>50</xdr:row>
      <xdr:rowOff>125649</xdr:rowOff>
    </xdr:to>
    <xdr:pic>
      <xdr:nvPicPr>
        <xdr:cNvPr id="7" name="図 6"/>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r="76640"/>
        <a:stretch/>
      </xdr:blipFill>
      <xdr:spPr bwMode="auto">
        <a:xfrm>
          <a:off x="1698186" y="9175751"/>
          <a:ext cx="1510074" cy="482836"/>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1</xdr:col>
      <xdr:colOff>333375</xdr:colOff>
      <xdr:row>48</xdr:row>
      <xdr:rowOff>137375</xdr:rowOff>
    </xdr:from>
    <xdr:to>
      <xdr:col>2</xdr:col>
      <xdr:colOff>345476</xdr:colOff>
      <xdr:row>50</xdr:row>
      <xdr:rowOff>15706</xdr:rowOff>
    </xdr:to>
    <xdr:pic>
      <xdr:nvPicPr>
        <xdr:cNvPr id="8" name="図 7"/>
        <xdr:cNvPicPr/>
      </xdr:nvPicPr>
      <xdr:blipFill rotWithShape="1">
        <a:blip xmlns:r="http://schemas.openxmlformats.org/officeDocument/2006/relationships" r:embed="rId5" cstate="print">
          <a:extLst>
            <a:ext uri="{28A0092B-C50C-407E-A947-70E740481C1C}">
              <a14:useLocalDpi xmlns:a14="http://schemas.microsoft.com/office/drawing/2010/main" val="0"/>
            </a:ext>
          </a:extLst>
        </a:blip>
        <a:srcRect l="43943" r="44284" b="-38"/>
        <a:stretch/>
      </xdr:blipFill>
      <xdr:spPr bwMode="auto">
        <a:xfrm>
          <a:off x="857250" y="9321063"/>
          <a:ext cx="631226" cy="227581"/>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136525</xdr:colOff>
      <xdr:row>10</xdr:row>
      <xdr:rowOff>247650</xdr:rowOff>
    </xdr:from>
    <xdr:to>
      <xdr:col>3</xdr:col>
      <xdr:colOff>248920</xdr:colOff>
      <xdr:row>12</xdr:row>
      <xdr:rowOff>135891</xdr:rowOff>
    </xdr:to>
    <xdr:pic>
      <xdr:nvPicPr>
        <xdr:cNvPr id="13" name="図 12"/>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39826" r="39766"/>
        <a:stretch/>
      </xdr:blipFill>
      <xdr:spPr bwMode="auto">
        <a:xfrm>
          <a:off x="723900" y="2351088"/>
          <a:ext cx="1318895" cy="459740"/>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1</xdr:col>
      <xdr:colOff>70139</xdr:colOff>
      <xdr:row>36</xdr:row>
      <xdr:rowOff>207818</xdr:rowOff>
    </xdr:from>
    <xdr:to>
      <xdr:col>2</xdr:col>
      <xdr:colOff>512734</xdr:colOff>
      <xdr:row>38</xdr:row>
      <xdr:rowOff>96059</xdr:rowOff>
    </xdr:to>
    <xdr:pic>
      <xdr:nvPicPr>
        <xdr:cNvPr id="14" name="図 13"/>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41535" r="43534"/>
        <a:stretch/>
      </xdr:blipFill>
      <xdr:spPr bwMode="auto">
        <a:xfrm>
          <a:off x="658957" y="7316932"/>
          <a:ext cx="970800" cy="459740"/>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1</xdr:col>
      <xdr:colOff>121227</xdr:colOff>
      <xdr:row>57</xdr:row>
      <xdr:rowOff>155864</xdr:rowOff>
    </xdr:from>
    <xdr:to>
      <xdr:col>8</xdr:col>
      <xdr:colOff>192578</xdr:colOff>
      <xdr:row>59</xdr:row>
      <xdr:rowOff>197369</xdr:rowOff>
    </xdr:to>
    <xdr:pic>
      <xdr:nvPicPr>
        <xdr:cNvPr id="15" name="図 14"/>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20947" r="20595"/>
        <a:stretch/>
      </xdr:blipFill>
      <xdr:spPr bwMode="auto">
        <a:xfrm>
          <a:off x="710045" y="16322387"/>
          <a:ext cx="3784369" cy="457142"/>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1</xdr:col>
      <xdr:colOff>136813</xdr:colOff>
      <xdr:row>60</xdr:row>
      <xdr:rowOff>25977</xdr:rowOff>
    </xdr:from>
    <xdr:to>
      <xdr:col>8</xdr:col>
      <xdr:colOff>267450</xdr:colOff>
      <xdr:row>62</xdr:row>
      <xdr:rowOff>74410</xdr:rowOff>
    </xdr:to>
    <xdr:pic>
      <xdr:nvPicPr>
        <xdr:cNvPr id="16" name="図 15"/>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l="20678" r="19969"/>
        <a:stretch/>
      </xdr:blipFill>
      <xdr:spPr bwMode="auto">
        <a:xfrm>
          <a:off x="725631" y="16815954"/>
          <a:ext cx="3843655" cy="464069"/>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1</xdr:col>
      <xdr:colOff>493569</xdr:colOff>
      <xdr:row>73</xdr:row>
      <xdr:rowOff>0</xdr:rowOff>
    </xdr:from>
    <xdr:to>
      <xdr:col>6</xdr:col>
      <xdr:colOff>266141</xdr:colOff>
      <xdr:row>75</xdr:row>
      <xdr:rowOff>1456</xdr:rowOff>
    </xdr:to>
    <xdr:pic>
      <xdr:nvPicPr>
        <xdr:cNvPr id="17" name="図 16"/>
        <xdr:cNvPicPr/>
      </xdr:nvPicPr>
      <xdr:blipFill rotWithShape="1">
        <a:blip xmlns:r="http://schemas.openxmlformats.org/officeDocument/2006/relationships" r:embed="rId5" cstate="print">
          <a:extLst>
            <a:ext uri="{28A0092B-C50C-407E-A947-70E740481C1C}">
              <a14:useLocalDpi xmlns:a14="http://schemas.microsoft.com/office/drawing/2010/main" val="0"/>
            </a:ext>
          </a:extLst>
        </a:blip>
        <a:srcRect l="32647" r="32536"/>
        <a:stretch/>
      </xdr:blipFill>
      <xdr:spPr bwMode="auto">
        <a:xfrm>
          <a:off x="1082387" y="22574250"/>
          <a:ext cx="2231754" cy="451728"/>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3</xdr:col>
      <xdr:colOff>212910</xdr:colOff>
      <xdr:row>86</xdr:row>
      <xdr:rowOff>25978</xdr:rowOff>
    </xdr:from>
    <xdr:to>
      <xdr:col>6</xdr:col>
      <xdr:colOff>475209</xdr:colOff>
      <xdr:row>88</xdr:row>
      <xdr:rowOff>60272</xdr:rowOff>
    </xdr:to>
    <xdr:pic>
      <xdr:nvPicPr>
        <xdr:cNvPr id="19" name="図 18"/>
        <xdr:cNvPicPr/>
      </xdr:nvPicPr>
      <xdr:blipFill rotWithShape="1">
        <a:blip xmlns:r="http://schemas.openxmlformats.org/officeDocument/2006/relationships" r:embed="rId6" cstate="print">
          <a:extLst>
            <a:ext uri="{28A0092B-C50C-407E-A947-70E740481C1C}">
              <a14:useLocalDpi xmlns:a14="http://schemas.microsoft.com/office/drawing/2010/main" val="0"/>
            </a:ext>
          </a:extLst>
        </a:blip>
        <a:srcRect r="76640"/>
        <a:stretch/>
      </xdr:blipFill>
      <xdr:spPr bwMode="auto">
        <a:xfrm>
          <a:off x="2014001" y="25977273"/>
          <a:ext cx="1509208" cy="484568"/>
        </a:xfrm>
        <a:prstGeom prst="rect">
          <a:avLst/>
        </a:prstGeom>
        <a:noFill/>
        <a:ln>
          <a:noFill/>
        </a:ln>
        <a:extLst>
          <a:ext uri="{53640926-AAD7-44D8-BBD7-CCE9431645EC}">
            <a14:shadowObscured xmlns:a14="http://schemas.microsoft.com/office/drawing/2010/main"/>
          </a:ext>
        </a:extLst>
      </xdr:spPr>
    </xdr:pic>
    <xdr:clientData/>
  </xdr:twoCellAnchor>
  <xdr:oneCellAnchor>
    <xdr:from>
      <xdr:col>1</xdr:col>
      <xdr:colOff>493569</xdr:colOff>
      <xdr:row>114</xdr:row>
      <xdr:rowOff>0</xdr:rowOff>
    </xdr:from>
    <xdr:ext cx="2239547" cy="458655"/>
    <xdr:pic>
      <xdr:nvPicPr>
        <xdr:cNvPr id="20" name="図 19"/>
        <xdr:cNvPicPr/>
      </xdr:nvPicPr>
      <xdr:blipFill rotWithShape="1">
        <a:blip xmlns:r="http://schemas.openxmlformats.org/officeDocument/2006/relationships" r:embed="rId5" cstate="print">
          <a:extLst>
            <a:ext uri="{28A0092B-C50C-407E-A947-70E740481C1C}">
              <a14:useLocalDpi xmlns:a14="http://schemas.microsoft.com/office/drawing/2010/main" val="0"/>
            </a:ext>
          </a:extLst>
        </a:blip>
        <a:srcRect l="32647" r="32536"/>
        <a:stretch/>
      </xdr:blipFill>
      <xdr:spPr bwMode="auto">
        <a:xfrm>
          <a:off x="1084119" y="22936200"/>
          <a:ext cx="2239547" cy="458655"/>
        </a:xfrm>
        <a:prstGeom prst="rect">
          <a:avLst/>
        </a:prstGeom>
        <a:noFill/>
        <a:ln>
          <a:noFill/>
        </a:ln>
        <a:extLst>
          <a:ext uri="{53640926-AAD7-44D8-BBD7-CCE9431645EC}">
            <a14:shadowObscured xmlns:a14="http://schemas.microsoft.com/office/drawing/2010/main"/>
          </a:ext>
        </a:extLst>
      </xdr:spPr>
    </xdr:pic>
    <xdr:clientData/>
  </xdr:oneCellAnchor>
  <xdr:oneCellAnchor>
    <xdr:from>
      <xdr:col>3</xdr:col>
      <xdr:colOff>212910</xdr:colOff>
      <xdr:row>127</xdr:row>
      <xdr:rowOff>25978</xdr:rowOff>
    </xdr:from>
    <xdr:ext cx="1519599" cy="491495"/>
    <xdr:pic>
      <xdr:nvPicPr>
        <xdr:cNvPr id="24" name="図 23"/>
        <xdr:cNvPicPr/>
      </xdr:nvPicPr>
      <xdr:blipFill rotWithShape="1">
        <a:blip xmlns:r="http://schemas.openxmlformats.org/officeDocument/2006/relationships" r:embed="rId6" cstate="print">
          <a:extLst>
            <a:ext uri="{28A0092B-C50C-407E-A947-70E740481C1C}">
              <a14:useLocalDpi xmlns:a14="http://schemas.microsoft.com/office/drawing/2010/main" val="0"/>
            </a:ext>
          </a:extLst>
        </a:blip>
        <a:srcRect r="76640"/>
        <a:stretch/>
      </xdr:blipFill>
      <xdr:spPr bwMode="auto">
        <a:xfrm>
          <a:off x="2013135" y="26134003"/>
          <a:ext cx="1519599" cy="491495"/>
        </a:xfrm>
        <a:prstGeom prst="rect">
          <a:avLst/>
        </a:prstGeom>
        <a:noFill/>
        <a:ln>
          <a:noFill/>
        </a:ln>
        <a:extLst>
          <a:ext uri="{53640926-AAD7-44D8-BBD7-CCE9431645EC}">
            <a14:shadowObscured xmlns:a14="http://schemas.microsoft.com/office/drawing/2010/main"/>
          </a:ext>
        </a:extLst>
      </xdr:spPr>
    </xdr:pic>
    <xdr:clientData/>
  </xdr:oneCellAnchor>
  <xdr:twoCellAnchor>
    <xdr:from>
      <xdr:col>1</xdr:col>
      <xdr:colOff>419100</xdr:colOff>
      <xdr:row>204</xdr:row>
      <xdr:rowOff>95250</xdr:rowOff>
    </xdr:from>
    <xdr:to>
      <xdr:col>5</xdr:col>
      <xdr:colOff>190500</xdr:colOff>
      <xdr:row>205</xdr:row>
      <xdr:rowOff>85725</xdr:rowOff>
    </xdr:to>
    <xdr:pic>
      <xdr:nvPicPr>
        <xdr:cNvPr id="25" name="図 24"/>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l="37225" r="34514"/>
        <a:stretch>
          <a:fillRect/>
        </a:stretch>
      </xdr:blipFill>
      <xdr:spPr bwMode="auto">
        <a:xfrm>
          <a:off x="942975" y="44396025"/>
          <a:ext cx="18192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381000</xdr:colOff>
      <xdr:row>205</xdr:row>
      <xdr:rowOff>190500</xdr:rowOff>
    </xdr:from>
    <xdr:to>
      <xdr:col>6</xdr:col>
      <xdr:colOff>406400</xdr:colOff>
      <xdr:row>207</xdr:row>
      <xdr:rowOff>173989</xdr:rowOff>
    </xdr:to>
    <xdr:pic>
      <xdr:nvPicPr>
        <xdr:cNvPr id="27" name="図 26"/>
        <xdr:cNvPicPr/>
      </xdr:nvPicPr>
      <xdr:blipFill rotWithShape="1">
        <a:blip xmlns:r="http://schemas.openxmlformats.org/officeDocument/2006/relationships" r:embed="rId8" cstate="print">
          <a:extLst>
            <a:ext uri="{28A0092B-C50C-407E-A947-70E740481C1C}">
              <a14:useLocalDpi xmlns:a14="http://schemas.microsoft.com/office/drawing/2010/main" val="0"/>
            </a:ext>
          </a:extLst>
        </a:blip>
        <a:srcRect l="30657" r="30865"/>
        <a:stretch/>
      </xdr:blipFill>
      <xdr:spPr bwMode="auto">
        <a:xfrm>
          <a:off x="904875" y="44729400"/>
          <a:ext cx="2492375" cy="459740"/>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1</xdr:col>
      <xdr:colOff>333375</xdr:colOff>
      <xdr:row>86</xdr:row>
      <xdr:rowOff>171450</xdr:rowOff>
    </xdr:from>
    <xdr:to>
      <xdr:col>2</xdr:col>
      <xdr:colOff>439156</xdr:colOff>
      <xdr:row>87</xdr:row>
      <xdr:rowOff>156125</xdr:rowOff>
    </xdr:to>
    <xdr:pic>
      <xdr:nvPicPr>
        <xdr:cNvPr id="21" name="図 20"/>
        <xdr:cNvPicPr/>
      </xdr:nvPicPr>
      <xdr:blipFill rotWithShape="1">
        <a:blip xmlns:r="http://schemas.openxmlformats.org/officeDocument/2006/relationships" r:embed="rId9" cstate="print">
          <a:extLst>
            <a:ext uri="{28A0092B-C50C-407E-A947-70E740481C1C}">
              <a14:useLocalDpi xmlns:a14="http://schemas.microsoft.com/office/drawing/2010/main" val="0"/>
            </a:ext>
          </a:extLst>
        </a:blip>
        <a:srcRect l="43943" r="44284" b="-38"/>
        <a:stretch/>
      </xdr:blipFill>
      <xdr:spPr bwMode="auto">
        <a:xfrm>
          <a:off x="857250" y="26308050"/>
          <a:ext cx="629656" cy="213276"/>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1</xdr:col>
      <xdr:colOff>400050</xdr:colOff>
      <xdr:row>127</xdr:row>
      <xdr:rowOff>200025</xdr:rowOff>
    </xdr:from>
    <xdr:to>
      <xdr:col>2</xdr:col>
      <xdr:colOff>505831</xdr:colOff>
      <xdr:row>128</xdr:row>
      <xdr:rowOff>184700</xdr:rowOff>
    </xdr:to>
    <xdr:pic>
      <xdr:nvPicPr>
        <xdr:cNvPr id="22" name="図 21"/>
        <xdr:cNvPicPr/>
      </xdr:nvPicPr>
      <xdr:blipFill rotWithShape="1">
        <a:blip xmlns:r="http://schemas.openxmlformats.org/officeDocument/2006/relationships" r:embed="rId9" cstate="print">
          <a:extLst>
            <a:ext uri="{28A0092B-C50C-407E-A947-70E740481C1C}">
              <a14:useLocalDpi xmlns:a14="http://schemas.microsoft.com/office/drawing/2010/main" val="0"/>
            </a:ext>
          </a:extLst>
        </a:blip>
        <a:srcRect l="43943" r="44284" b="-38"/>
        <a:stretch/>
      </xdr:blipFill>
      <xdr:spPr bwMode="auto">
        <a:xfrm>
          <a:off x="923925" y="30422850"/>
          <a:ext cx="629656" cy="213276"/>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2</xdr:col>
      <xdr:colOff>42918</xdr:colOff>
      <xdr:row>29</xdr:row>
      <xdr:rowOff>24847</xdr:rowOff>
    </xdr:from>
    <xdr:to>
      <xdr:col>8</xdr:col>
      <xdr:colOff>115391</xdr:colOff>
      <xdr:row>41</xdr:row>
      <xdr:rowOff>175590</xdr:rowOff>
    </xdr:to>
    <xdr:pic>
      <xdr:nvPicPr>
        <xdr:cNvPr id="4" name="図 13" descr="白紙.JP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16645" y="5817779"/>
          <a:ext cx="4618496" cy="2549311"/>
        </a:xfrm>
        <a:prstGeom prst="rect">
          <a:avLst/>
        </a:prstGeom>
        <a:solidFill>
          <a:srgbClr val="00B0F0">
            <a:alpha val="61176"/>
          </a:srgbClr>
        </a:solidFill>
        <a:ln w="3175">
          <a:solidFill>
            <a:srgbClr val="000000"/>
          </a:solidFill>
          <a:miter lim="800000"/>
          <a:headEnd/>
          <a:tailEnd/>
        </a:ln>
      </xdr:spPr>
    </xdr:pic>
    <xdr:clientData fLocksWithSheet="0"/>
  </xdr:twoCellAnchor>
  <xdr:twoCellAnchor editAs="oneCell">
    <xdr:from>
      <xdr:col>0</xdr:col>
      <xdr:colOff>786847</xdr:colOff>
      <xdr:row>9</xdr:row>
      <xdr:rowOff>124241</xdr:rowOff>
    </xdr:from>
    <xdr:to>
      <xdr:col>3</xdr:col>
      <xdr:colOff>272304</xdr:colOff>
      <xdr:row>12</xdr:row>
      <xdr:rowOff>4199</xdr:rowOff>
    </xdr:to>
    <xdr:pic>
      <xdr:nvPicPr>
        <xdr:cNvPr id="5" name="図 4"/>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41355" r="39217"/>
        <a:stretch/>
      </xdr:blipFill>
      <xdr:spPr bwMode="auto">
        <a:xfrm>
          <a:off x="786847" y="2252871"/>
          <a:ext cx="1257935" cy="459740"/>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Q54"/>
  <sheetViews>
    <sheetView tabSelected="1" showWhiteSpace="0" view="pageBreakPreview" zoomScaleNormal="100" zoomScaleSheetLayoutView="100" workbookViewId="0">
      <selection activeCell="B5" sqref="B5:F5"/>
    </sheetView>
  </sheetViews>
  <sheetFormatPr defaultColWidth="9" defaultRowHeight="13.5"/>
  <cols>
    <col min="1" max="1" width="13.25" style="1" customWidth="1"/>
    <col min="2" max="2" width="11.75" style="1" customWidth="1"/>
    <col min="3" max="4" width="4.875" style="1" customWidth="1"/>
    <col min="5" max="5" width="6.5" style="1" customWidth="1"/>
    <col min="6" max="6" width="6.375" style="1" customWidth="1"/>
    <col min="7" max="7" width="7.375" style="1" customWidth="1"/>
    <col min="8" max="8" width="10.5" style="1" customWidth="1"/>
    <col min="9" max="9" width="7" style="1" customWidth="1"/>
    <col min="10" max="10" width="8.375" style="1" customWidth="1"/>
    <col min="11" max="11" width="8.125" style="1" customWidth="1"/>
    <col min="12" max="12" width="3.5" style="1" customWidth="1"/>
    <col min="13" max="13" width="14" style="1" customWidth="1"/>
    <col min="14" max="14" width="7.875" style="1" customWidth="1"/>
    <col min="15" max="15" width="3" style="1" customWidth="1"/>
    <col min="16" max="16" width="6.625" style="1" customWidth="1"/>
    <col min="17" max="17" width="12.875" style="1" customWidth="1"/>
    <col min="18" max="16384" width="9" style="1"/>
  </cols>
  <sheetData>
    <row r="1" spans="1:13" ht="15" customHeight="1" thickBot="1">
      <c r="A1" s="537"/>
      <c r="B1" s="537"/>
      <c r="C1" s="537"/>
      <c r="D1" s="537"/>
      <c r="E1" s="537"/>
      <c r="F1" s="538"/>
      <c r="G1" s="539"/>
      <c r="H1" s="540"/>
      <c r="I1" s="539"/>
      <c r="J1" s="568"/>
      <c r="K1" s="569"/>
    </row>
    <row r="2" spans="1:13" ht="18.75" customHeight="1" thickBot="1">
      <c r="A2" s="580" t="s">
        <v>244</v>
      </c>
      <c r="B2" s="581"/>
      <c r="C2" s="581"/>
      <c r="D2" s="581"/>
      <c r="E2" s="581"/>
      <c r="F2" s="581"/>
      <c r="G2" s="581"/>
      <c r="H2" s="581"/>
      <c r="I2" s="581"/>
      <c r="J2" s="581"/>
      <c r="K2" s="582"/>
    </row>
    <row r="3" spans="1:13" ht="20.100000000000001" customHeight="1" thickTop="1">
      <c r="A3" s="583" t="s">
        <v>8</v>
      </c>
      <c r="B3" s="570" t="s">
        <v>66</v>
      </c>
      <c r="C3" s="571"/>
      <c r="D3" s="571"/>
      <c r="E3" s="571"/>
      <c r="F3" s="571"/>
      <c r="G3" s="571"/>
      <c r="H3" s="572"/>
      <c r="I3" s="380" t="s">
        <v>129</v>
      </c>
      <c r="J3" s="585"/>
      <c r="K3" s="586"/>
    </row>
    <row r="4" spans="1:13" ht="20.100000000000001" customHeight="1">
      <c r="A4" s="584"/>
      <c r="B4" s="573"/>
      <c r="C4" s="574"/>
      <c r="D4" s="574"/>
      <c r="E4" s="574"/>
      <c r="F4" s="574"/>
      <c r="G4" s="574"/>
      <c r="H4" s="575"/>
      <c r="I4" s="2" t="s">
        <v>15</v>
      </c>
      <c r="J4" s="598"/>
      <c r="K4" s="599"/>
    </row>
    <row r="5" spans="1:13" ht="23.25" customHeight="1">
      <c r="A5" s="3" t="s">
        <v>9</v>
      </c>
      <c r="B5" s="600"/>
      <c r="C5" s="601"/>
      <c r="D5" s="601"/>
      <c r="E5" s="601"/>
      <c r="F5" s="602"/>
      <c r="G5" s="590" t="s">
        <v>1</v>
      </c>
      <c r="H5" s="603"/>
      <c r="I5" s="604"/>
      <c r="J5" s="604"/>
      <c r="K5" s="605"/>
      <c r="M5" s="4"/>
    </row>
    <row r="6" spans="1:13" ht="23.25" customHeight="1" thickBot="1">
      <c r="A6" s="5" t="s">
        <v>0</v>
      </c>
      <c r="B6" s="587"/>
      <c r="C6" s="588"/>
      <c r="D6" s="588"/>
      <c r="E6" s="588"/>
      <c r="F6" s="589"/>
      <c r="G6" s="591"/>
      <c r="H6" s="606"/>
      <c r="I6" s="607"/>
      <c r="J6" s="607"/>
      <c r="K6" s="608"/>
      <c r="M6" s="4"/>
    </row>
    <row r="7" spans="1:13" ht="21" customHeight="1">
      <c r="A7" s="468" t="s">
        <v>4</v>
      </c>
      <c r="B7" s="609"/>
      <c r="C7" s="610"/>
      <c r="D7" s="611"/>
      <c r="E7" s="611"/>
      <c r="F7" s="611"/>
      <c r="G7" s="576" t="s">
        <v>16</v>
      </c>
      <c r="H7" s="592"/>
      <c r="I7" s="593"/>
      <c r="J7" s="593"/>
      <c r="K7" s="594"/>
    </row>
    <row r="8" spans="1:13" ht="20.100000000000001" customHeight="1">
      <c r="A8" s="469" t="s">
        <v>17</v>
      </c>
      <c r="B8" s="612"/>
      <c r="C8" s="613"/>
      <c r="D8" s="470" t="s">
        <v>34</v>
      </c>
      <c r="E8" s="578"/>
      <c r="F8" s="579"/>
      <c r="G8" s="577"/>
      <c r="H8" s="595"/>
      <c r="I8" s="596"/>
      <c r="J8" s="596"/>
      <c r="K8" s="597"/>
    </row>
    <row r="9" spans="1:13" ht="32.25" customHeight="1">
      <c r="A9" s="471" t="s">
        <v>18</v>
      </c>
      <c r="B9" s="637"/>
      <c r="C9" s="638"/>
      <c r="D9" s="638"/>
      <c r="E9" s="638"/>
      <c r="F9" s="638"/>
      <c r="G9" s="638"/>
      <c r="H9" s="638"/>
      <c r="I9" s="638"/>
      <c r="J9" s="638"/>
      <c r="K9" s="639"/>
    </row>
    <row r="10" spans="1:13" ht="20.100000000000001" customHeight="1">
      <c r="A10" s="669" t="s">
        <v>6</v>
      </c>
      <c r="B10" s="26" t="s">
        <v>40</v>
      </c>
      <c r="C10" s="614"/>
      <c r="D10" s="615"/>
      <c r="E10" s="27" t="s">
        <v>63</v>
      </c>
      <c r="F10" s="28"/>
      <c r="G10" s="27" t="s">
        <v>64</v>
      </c>
      <c r="H10" s="28"/>
      <c r="I10" s="29" t="s">
        <v>19</v>
      </c>
      <c r="J10" s="394" t="s">
        <v>11</v>
      </c>
      <c r="K10" s="395"/>
    </row>
    <row r="11" spans="1:13" ht="20.100000000000001" customHeight="1">
      <c r="A11" s="669"/>
      <c r="B11" s="6" t="s">
        <v>5</v>
      </c>
      <c r="C11" s="632"/>
      <c r="D11" s="633"/>
      <c r="E11" s="633"/>
      <c r="F11" s="633"/>
      <c r="G11" s="634"/>
      <c r="H11" s="629"/>
      <c r="I11" s="630"/>
      <c r="J11" s="630"/>
      <c r="K11" s="631"/>
    </row>
    <row r="12" spans="1:13" ht="20.100000000000001" customHeight="1">
      <c r="A12" s="669"/>
      <c r="B12" s="48" t="s">
        <v>61</v>
      </c>
      <c r="C12" s="626" t="s">
        <v>486</v>
      </c>
      <c r="D12" s="627"/>
      <c r="E12" s="627"/>
      <c r="F12" s="627"/>
      <c r="G12" s="628"/>
      <c r="H12" s="629"/>
      <c r="I12" s="630"/>
      <c r="J12" s="630"/>
      <c r="K12" s="631"/>
    </row>
    <row r="13" spans="1:13" ht="20.100000000000001" customHeight="1" thickBot="1">
      <c r="A13" s="670"/>
      <c r="B13" s="7" t="s">
        <v>62</v>
      </c>
      <c r="C13" s="645"/>
      <c r="D13" s="646"/>
      <c r="E13" s="472" t="s">
        <v>35</v>
      </c>
      <c r="F13" s="536"/>
      <c r="G13" s="396" t="s">
        <v>64</v>
      </c>
      <c r="H13" s="649"/>
      <c r="I13" s="650"/>
      <c r="J13" s="650"/>
      <c r="K13" s="651"/>
    </row>
    <row r="14" spans="1:13" ht="7.35" customHeight="1" thickBot="1">
      <c r="A14" s="642"/>
      <c r="B14" s="643"/>
      <c r="C14" s="643"/>
      <c r="D14" s="643"/>
      <c r="E14" s="643"/>
      <c r="F14" s="643"/>
      <c r="G14" s="643"/>
      <c r="H14" s="643"/>
      <c r="I14" s="643"/>
      <c r="J14" s="643"/>
      <c r="K14" s="644"/>
    </row>
    <row r="15" spans="1:13" ht="18.95" customHeight="1">
      <c r="A15" s="647" t="s">
        <v>428</v>
      </c>
      <c r="B15" s="663" t="s">
        <v>137</v>
      </c>
      <c r="C15" s="664"/>
      <c r="D15" s="665"/>
      <c r="E15" s="665"/>
      <c r="F15" s="665"/>
      <c r="G15" s="106"/>
      <c r="H15" s="397"/>
      <c r="I15" s="107"/>
      <c r="J15" s="107"/>
      <c r="K15" s="108"/>
    </row>
    <row r="16" spans="1:13" ht="18" customHeight="1">
      <c r="A16" s="648"/>
      <c r="B16" s="621"/>
      <c r="C16" s="623" t="s">
        <v>143</v>
      </c>
      <c r="D16" s="624"/>
      <c r="E16" s="624"/>
      <c r="F16" s="625"/>
      <c r="G16" s="473" t="s">
        <v>370</v>
      </c>
      <c r="H16" s="438" t="str">
        <f>IF(AND('1.定格エネルギー消費量'!H51&lt;&gt;"",'1.定格エネルギー消費量'!H51&lt;='1.定格エネルギー消費量'!E52,'1.定格エネルギー消費量'!H51&gt;='1.定格エネルギー消費量'!F52,'1.定格エネルギー消費量'!H45&lt;&gt;""),'1.定格エネルギー消費量'!H45,"")</f>
        <v/>
      </c>
      <c r="I16" s="43" t="s">
        <v>29</v>
      </c>
      <c r="J16" s="616" t="s">
        <v>413</v>
      </c>
      <c r="K16" s="617"/>
    </row>
    <row r="17" spans="1:17" ht="18" customHeight="1">
      <c r="A17" s="648"/>
      <c r="B17" s="622"/>
      <c r="C17" s="618" t="s">
        <v>144</v>
      </c>
      <c r="D17" s="619"/>
      <c r="E17" s="619"/>
      <c r="F17" s="620"/>
      <c r="G17" s="474" t="s">
        <v>371</v>
      </c>
      <c r="H17" s="439" t="str">
        <f>IF(AND('1.定格エネルギー消費量'!H78&lt;&gt;"",'1.定格エネルギー消費量'!H78&lt;='1.定格エネルギー消費量'!E80,'1.定格エネルギー消費量'!H78&gt;='1.定格エネルギー消費量'!F80,'1.定格エネルギー消費量'!H76&lt;&gt;""),'1.定格エネルギー消費量'!H76,"")</f>
        <v/>
      </c>
      <c r="I17" s="40" t="s">
        <v>43</v>
      </c>
      <c r="J17" s="640" t="str">
        <f>"　許容差 "&amp;"+"&amp;'1.定格エネルギー消費量'!E80&amp;"%、 "&amp;'1.定格エネルギー消費量'!F80&amp;"%"</f>
        <v>　許容差 +25%、 -25%</v>
      </c>
      <c r="K17" s="641"/>
    </row>
    <row r="18" spans="1:17" ht="18" customHeight="1">
      <c r="A18" s="648"/>
      <c r="B18" s="448" t="s">
        <v>138</v>
      </c>
      <c r="C18" s="449"/>
      <c r="D18" s="109"/>
      <c r="E18" s="109"/>
      <c r="F18" s="110"/>
      <c r="G18" s="381" t="s">
        <v>414</v>
      </c>
      <c r="H18" s="475"/>
      <c r="I18" s="476"/>
      <c r="J18" s="477"/>
      <c r="K18" s="478"/>
    </row>
    <row r="19" spans="1:17" ht="20.25" customHeight="1">
      <c r="A19" s="648"/>
      <c r="B19" s="423" t="s">
        <v>139</v>
      </c>
      <c r="C19" s="111"/>
      <c r="D19" s="111"/>
      <c r="E19" s="111"/>
      <c r="F19" s="112"/>
      <c r="G19" s="94" t="s">
        <v>130</v>
      </c>
      <c r="H19" s="428" t="str">
        <f>'3.立上り性能'!K27</f>
        <v/>
      </c>
      <c r="I19" s="41" t="s">
        <v>65</v>
      </c>
      <c r="J19" s="654"/>
      <c r="K19" s="655"/>
    </row>
    <row r="20" spans="1:17" ht="20.25" customHeight="1">
      <c r="A20" s="648"/>
      <c r="B20" s="424" t="s">
        <v>183</v>
      </c>
      <c r="C20" s="425"/>
      <c r="D20" s="426"/>
      <c r="E20" s="426"/>
      <c r="F20" s="427"/>
      <c r="G20" s="479" t="s">
        <v>329</v>
      </c>
      <c r="H20" s="429" t="str">
        <f>+'4.調理能力'!I26</f>
        <v/>
      </c>
      <c r="I20" s="446" t="s">
        <v>85</v>
      </c>
      <c r="J20" s="635" t="s">
        <v>403</v>
      </c>
      <c r="K20" s="636"/>
    </row>
    <row r="21" spans="1:17" ht="15" customHeight="1">
      <c r="A21" s="648"/>
      <c r="B21" s="666" t="s">
        <v>140</v>
      </c>
      <c r="C21" s="667"/>
      <c r="D21" s="668"/>
      <c r="E21" s="668"/>
      <c r="F21" s="668"/>
      <c r="G21" s="102"/>
      <c r="H21" s="430"/>
      <c r="I21" s="399"/>
      <c r="J21" s="103"/>
      <c r="K21" s="104"/>
    </row>
    <row r="22" spans="1:17" ht="17.25" customHeight="1">
      <c r="A22" s="648"/>
      <c r="B22" s="674"/>
      <c r="C22" s="551" t="s">
        <v>27</v>
      </c>
      <c r="D22" s="552"/>
      <c r="E22" s="565" t="s">
        <v>143</v>
      </c>
      <c r="F22" s="565"/>
      <c r="G22" s="95" t="s">
        <v>131</v>
      </c>
      <c r="H22" s="440" t="str">
        <f>'5.エネルギー消費量 '!J22</f>
        <v/>
      </c>
      <c r="I22" s="445" t="s">
        <v>12</v>
      </c>
      <c r="J22" s="675"/>
      <c r="K22" s="676"/>
    </row>
    <row r="23" spans="1:17" ht="17.25" customHeight="1">
      <c r="A23" s="648"/>
      <c r="B23" s="674"/>
      <c r="C23" s="553"/>
      <c r="D23" s="554"/>
      <c r="E23" s="677" t="s">
        <v>145</v>
      </c>
      <c r="F23" s="677"/>
      <c r="G23" s="96" t="s">
        <v>132</v>
      </c>
      <c r="H23" s="440" t="str">
        <f>'5.エネルギー消費量 '!J34</f>
        <v/>
      </c>
      <c r="I23" s="42" t="s">
        <v>12</v>
      </c>
      <c r="J23" s="681"/>
      <c r="K23" s="682"/>
    </row>
    <row r="24" spans="1:17" ht="17.25" customHeight="1">
      <c r="A24" s="648"/>
      <c r="B24" s="674"/>
      <c r="C24" s="551" t="s">
        <v>68</v>
      </c>
      <c r="D24" s="552"/>
      <c r="E24" s="565" t="s">
        <v>143</v>
      </c>
      <c r="F24" s="565"/>
      <c r="G24" s="97" t="s">
        <v>133</v>
      </c>
      <c r="H24" s="441" t="str">
        <f>'5.エネルギー消費量 '!J43</f>
        <v/>
      </c>
      <c r="I24" s="56" t="s">
        <v>60</v>
      </c>
      <c r="J24" s="652"/>
      <c r="K24" s="653"/>
    </row>
    <row r="25" spans="1:17" ht="17.25" customHeight="1">
      <c r="A25" s="648"/>
      <c r="B25" s="674"/>
      <c r="C25" s="555"/>
      <c r="D25" s="556"/>
      <c r="E25" s="677" t="s">
        <v>145</v>
      </c>
      <c r="F25" s="677"/>
      <c r="G25" s="98" t="s">
        <v>134</v>
      </c>
      <c r="H25" s="440" t="str">
        <f>'5.エネルギー消費量 '!J48</f>
        <v/>
      </c>
      <c r="I25" s="42" t="s">
        <v>53</v>
      </c>
      <c r="J25" s="681"/>
      <c r="K25" s="682"/>
    </row>
    <row r="26" spans="1:17" ht="17.25" customHeight="1">
      <c r="A26" s="648"/>
      <c r="B26" s="674"/>
      <c r="C26" s="551" t="s">
        <v>69</v>
      </c>
      <c r="D26" s="552"/>
      <c r="E26" s="565" t="s">
        <v>143</v>
      </c>
      <c r="F26" s="565"/>
      <c r="G26" s="95" t="s">
        <v>356</v>
      </c>
      <c r="H26" s="441" t="str">
        <f>'5.エネルギー消費量 '!J135</f>
        <v/>
      </c>
      <c r="I26" s="56" t="s">
        <v>53</v>
      </c>
      <c r="J26" s="652"/>
      <c r="K26" s="653"/>
    </row>
    <row r="27" spans="1:17" ht="17.25" customHeight="1">
      <c r="A27" s="648"/>
      <c r="B27" s="674"/>
      <c r="C27" s="553"/>
      <c r="D27" s="554"/>
      <c r="E27" s="677" t="s">
        <v>145</v>
      </c>
      <c r="F27" s="677"/>
      <c r="G27" s="99" t="s">
        <v>357</v>
      </c>
      <c r="H27" s="442" t="str">
        <f>'5.エネルギー消費量 '!J174</f>
        <v/>
      </c>
      <c r="I27" s="57" t="s">
        <v>53</v>
      </c>
      <c r="J27" s="658"/>
      <c r="K27" s="659"/>
    </row>
    <row r="28" spans="1:17" ht="17.25" customHeight="1">
      <c r="A28" s="648"/>
      <c r="B28" s="674"/>
      <c r="C28" s="553"/>
      <c r="D28" s="554"/>
      <c r="E28" s="565" t="s">
        <v>143</v>
      </c>
      <c r="F28" s="565"/>
      <c r="G28" s="95" t="s">
        <v>358</v>
      </c>
      <c r="H28" s="443" t="str">
        <f>+'5.エネルギー消費量 '!J142</f>
        <v/>
      </c>
      <c r="I28" s="56" t="s">
        <v>53</v>
      </c>
      <c r="J28" s="652"/>
      <c r="K28" s="653"/>
    </row>
    <row r="29" spans="1:17" ht="17.25" customHeight="1">
      <c r="A29" s="648"/>
      <c r="B29" s="674"/>
      <c r="C29" s="555"/>
      <c r="D29" s="556"/>
      <c r="E29" s="677" t="s">
        <v>145</v>
      </c>
      <c r="F29" s="677"/>
      <c r="G29" s="99" t="s">
        <v>359</v>
      </c>
      <c r="H29" s="444" t="str">
        <f>+'5.エネルギー消費量 '!J181</f>
        <v/>
      </c>
      <c r="I29" s="57" t="s">
        <v>53</v>
      </c>
      <c r="J29" s="658"/>
      <c r="K29" s="659"/>
      <c r="N29" s="1" t="s">
        <v>360</v>
      </c>
    </row>
    <row r="30" spans="1:17" ht="9.75" customHeight="1">
      <c r="A30" s="648"/>
      <c r="B30" s="674"/>
      <c r="C30" s="551" t="s">
        <v>330</v>
      </c>
      <c r="D30" s="552"/>
      <c r="E30" s="557" t="s">
        <v>143</v>
      </c>
      <c r="F30" s="558"/>
      <c r="G30" s="561" t="s">
        <v>331</v>
      </c>
      <c r="H30" s="563" t="str">
        <f>+'5.エネルギー消費量 '!J218</f>
        <v/>
      </c>
      <c r="I30" s="566" t="s">
        <v>53</v>
      </c>
      <c r="J30" s="299" t="str">
        <f>"調理時間　"&amp;TEXT('5.エネルギー消費量 '!J226,"0.0")&amp;"h/日"</f>
        <v>調理時間　3.5h/日</v>
      </c>
      <c r="K30" s="295"/>
      <c r="M30" s="105"/>
      <c r="N30" s="363">
        <f>+'5.エネルギー消費量 '!J213</f>
        <v>3.5</v>
      </c>
      <c r="Q30" s="368"/>
    </row>
    <row r="31" spans="1:17" ht="9.75" customHeight="1">
      <c r="A31" s="648"/>
      <c r="B31" s="450"/>
      <c r="C31" s="553"/>
      <c r="D31" s="554"/>
      <c r="E31" s="559"/>
      <c r="F31" s="560"/>
      <c r="G31" s="562"/>
      <c r="H31" s="564"/>
      <c r="I31" s="567"/>
      <c r="J31" s="300" t="str">
        <f>"待機時間　"&amp;TEXT('5.エネルギー消費量 '!J227,"0.0")&amp;"h/日"</f>
        <v>待機時間　6.5h/日</v>
      </c>
      <c r="K31" s="298"/>
      <c r="M31" s="105"/>
      <c r="N31" s="364">
        <f>+'5.エネルギー消費量 '!J214</f>
        <v>6.5</v>
      </c>
      <c r="Q31" s="368"/>
    </row>
    <row r="32" spans="1:17" ht="9.75" customHeight="1">
      <c r="A32" s="648"/>
      <c r="B32" s="450"/>
      <c r="C32" s="553"/>
      <c r="D32" s="554"/>
      <c r="E32" s="541" t="s">
        <v>145</v>
      </c>
      <c r="F32" s="542"/>
      <c r="G32" s="545" t="s">
        <v>332</v>
      </c>
      <c r="H32" s="547" t="str">
        <f>'5.エネルギー消費量 '!J233</f>
        <v/>
      </c>
      <c r="I32" s="549" t="s">
        <v>53</v>
      </c>
      <c r="J32" s="300" t="str">
        <f>"立上り回数　"&amp;TEXT('5.エネルギー消費量 '!J231,"0.0")&amp;"回/日"</f>
        <v>立上り回数　1.0回/日</v>
      </c>
      <c r="K32" s="298"/>
      <c r="M32" s="105"/>
      <c r="N32" s="365">
        <f>+'5.エネルギー消費量 '!J217</f>
        <v>1</v>
      </c>
      <c r="Q32" s="368"/>
    </row>
    <row r="33" spans="1:17" ht="9.75" customHeight="1">
      <c r="A33" s="648"/>
      <c r="B33" s="450"/>
      <c r="C33" s="553"/>
      <c r="D33" s="554"/>
      <c r="E33" s="543"/>
      <c r="F33" s="544"/>
      <c r="G33" s="546"/>
      <c r="H33" s="548"/>
      <c r="I33" s="550"/>
      <c r="J33" s="296"/>
      <c r="K33" s="297"/>
      <c r="Q33" s="368"/>
    </row>
    <row r="34" spans="1:17" ht="9.75" customHeight="1">
      <c r="A34" s="648"/>
      <c r="B34" s="366"/>
      <c r="C34" s="553"/>
      <c r="D34" s="554"/>
      <c r="E34" s="557" t="s">
        <v>143</v>
      </c>
      <c r="F34" s="558"/>
      <c r="G34" s="561" t="s">
        <v>333</v>
      </c>
      <c r="H34" s="563" t="str">
        <f>+'5.エネルギー消費量 '!J219</f>
        <v/>
      </c>
      <c r="I34" s="566" t="s">
        <v>53</v>
      </c>
      <c r="J34" s="299" t="str">
        <f>"冷蔵ハンバーグ "&amp;TEXT('5.エネルギー消費量 '!J216,"0")&amp;"個/日"</f>
        <v>冷蔵ハンバーグ 200個/日</v>
      </c>
      <c r="K34" s="295"/>
      <c r="M34" s="105"/>
      <c r="N34" s="363">
        <f>+'5.エネルギー消費量 '!J216</f>
        <v>200</v>
      </c>
      <c r="Q34" s="368"/>
    </row>
    <row r="35" spans="1:17" ht="9.75" customHeight="1">
      <c r="A35" s="648"/>
      <c r="B35" s="450"/>
      <c r="C35" s="553"/>
      <c r="D35" s="554"/>
      <c r="E35" s="559"/>
      <c r="F35" s="560"/>
      <c r="G35" s="562"/>
      <c r="H35" s="564"/>
      <c r="I35" s="567"/>
      <c r="J35" s="300" t="str">
        <f>"稼働時間 "&amp;TEXT('5.エネルギー消費量 '!J215,"0.0")&amp;"h/日"</f>
        <v>稼働時間 10.0h/日</v>
      </c>
      <c r="K35" s="298"/>
      <c r="M35" s="105"/>
      <c r="N35" s="364">
        <f>+'5.エネルギー消費量 '!J215</f>
        <v>10</v>
      </c>
      <c r="Q35" s="368"/>
    </row>
    <row r="36" spans="1:17" ht="9.75" customHeight="1">
      <c r="A36" s="648"/>
      <c r="B36" s="450"/>
      <c r="C36" s="553"/>
      <c r="D36" s="554"/>
      <c r="E36" s="541" t="s">
        <v>145</v>
      </c>
      <c r="F36" s="542"/>
      <c r="G36" s="545" t="s">
        <v>334</v>
      </c>
      <c r="H36" s="547" t="str">
        <f>+'5.エネルギー消費量 '!J235</f>
        <v/>
      </c>
      <c r="I36" s="549" t="s">
        <v>53</v>
      </c>
      <c r="J36" s="300" t="str">
        <f>"立上り回数 "&amp;TEXT('5.エネルギー消費量 '!J217,"0")&amp;"回/日"</f>
        <v>立上り回数 1回/日</v>
      </c>
      <c r="K36" s="298"/>
      <c r="M36" s="105"/>
      <c r="N36" s="365">
        <f>+'5.エネルギー消費量 '!J217</f>
        <v>1</v>
      </c>
    </row>
    <row r="37" spans="1:17" ht="9.75" customHeight="1">
      <c r="A37" s="648"/>
      <c r="B37" s="450"/>
      <c r="C37" s="555"/>
      <c r="D37" s="556"/>
      <c r="E37" s="543"/>
      <c r="F37" s="544"/>
      <c r="G37" s="546"/>
      <c r="H37" s="548"/>
      <c r="I37" s="550"/>
      <c r="J37" s="296"/>
      <c r="K37" s="297"/>
    </row>
    <row r="38" spans="1:17" ht="18" customHeight="1">
      <c r="A38" s="648"/>
      <c r="B38" s="683" t="s">
        <v>141</v>
      </c>
      <c r="C38" s="684"/>
      <c r="D38" s="684"/>
      <c r="E38" s="684"/>
      <c r="F38" s="685"/>
      <c r="G38" s="381" t="s">
        <v>414</v>
      </c>
      <c r="H38" s="475"/>
      <c r="I38" s="476"/>
      <c r="J38" s="477"/>
      <c r="K38" s="478"/>
    </row>
    <row r="39" spans="1:17" ht="22.5" customHeight="1">
      <c r="A39" s="648"/>
      <c r="B39" s="656" t="s">
        <v>142</v>
      </c>
      <c r="C39" s="660" t="s">
        <v>99</v>
      </c>
      <c r="D39" s="661"/>
      <c r="E39" s="661"/>
      <c r="F39" s="662"/>
      <c r="G39" s="100" t="s">
        <v>135</v>
      </c>
      <c r="H39" s="431" t="str">
        <f>'7.均一性'!H26</f>
        <v/>
      </c>
      <c r="I39" s="398"/>
      <c r="J39" s="88" t="s">
        <v>100</v>
      </c>
      <c r="K39" s="436" t="str">
        <f>+'7.均一性'!H22</f>
        <v/>
      </c>
      <c r="N39" s="89"/>
    </row>
    <row r="40" spans="1:17" ht="23.25" customHeight="1" thickBot="1">
      <c r="A40" s="648"/>
      <c r="B40" s="657"/>
      <c r="C40" s="678" t="s">
        <v>101</v>
      </c>
      <c r="D40" s="679"/>
      <c r="E40" s="679"/>
      <c r="F40" s="680"/>
      <c r="G40" s="101" t="s">
        <v>136</v>
      </c>
      <c r="H40" s="432">
        <f>'7.均一性'!H46</f>
        <v>0</v>
      </c>
      <c r="I40" s="447" t="s">
        <v>102</v>
      </c>
      <c r="J40" s="686" t="s">
        <v>103</v>
      </c>
      <c r="K40" s="687"/>
    </row>
    <row r="41" spans="1:17" ht="14.25" customHeight="1">
      <c r="A41" s="671" t="s">
        <v>42</v>
      </c>
      <c r="B41" s="30"/>
      <c r="C41" s="31"/>
      <c r="D41" s="31"/>
      <c r="E41" s="31"/>
      <c r="F41" s="31"/>
      <c r="G41" s="31"/>
      <c r="H41" s="31"/>
      <c r="I41" s="31"/>
      <c r="J41" s="31"/>
      <c r="K41" s="32"/>
    </row>
    <row r="42" spans="1:17" ht="14.25" customHeight="1">
      <c r="A42" s="672"/>
      <c r="B42" s="33"/>
      <c r="C42" s="34"/>
      <c r="D42" s="34"/>
      <c r="E42" s="34"/>
      <c r="F42" s="34"/>
      <c r="G42" s="34"/>
      <c r="H42" s="34"/>
      <c r="I42" s="34"/>
      <c r="J42" s="34"/>
      <c r="K42" s="35"/>
    </row>
    <row r="43" spans="1:17" ht="14.25" customHeight="1">
      <c r="A43" s="672"/>
      <c r="B43" s="33"/>
      <c r="C43" s="34"/>
      <c r="D43" s="34"/>
      <c r="E43" s="34"/>
      <c r="F43" s="34"/>
      <c r="G43" s="34"/>
      <c r="H43" s="34"/>
      <c r="I43" s="34"/>
      <c r="J43" s="34"/>
      <c r="K43" s="35"/>
    </row>
    <row r="44" spans="1:17" ht="14.25" customHeight="1">
      <c r="A44" s="672"/>
      <c r="B44" s="33"/>
      <c r="C44" s="34"/>
      <c r="D44" s="34"/>
      <c r="E44" s="34"/>
      <c r="F44" s="34"/>
      <c r="G44" s="34"/>
      <c r="H44" s="34"/>
      <c r="I44" s="34"/>
      <c r="J44" s="34"/>
      <c r="K44" s="35"/>
    </row>
    <row r="45" spans="1:17" ht="14.25" customHeight="1">
      <c r="A45" s="672"/>
      <c r="B45" s="33"/>
      <c r="C45" s="34"/>
      <c r="D45" s="34"/>
      <c r="E45" s="34"/>
      <c r="F45" s="34"/>
      <c r="G45" s="34"/>
      <c r="H45" s="34"/>
      <c r="I45" s="34"/>
      <c r="J45" s="34"/>
      <c r="K45" s="35"/>
    </row>
    <row r="46" spans="1:17" ht="14.25" customHeight="1">
      <c r="A46" s="672"/>
      <c r="B46" s="33"/>
      <c r="C46" s="34"/>
      <c r="D46" s="34"/>
      <c r="E46" s="34"/>
      <c r="F46" s="34"/>
      <c r="G46" s="34"/>
      <c r="H46" s="34"/>
      <c r="I46" s="34"/>
      <c r="J46" s="34"/>
      <c r="K46" s="35"/>
    </row>
    <row r="47" spans="1:17" ht="14.25" customHeight="1">
      <c r="A47" s="672"/>
      <c r="B47" s="33"/>
      <c r="C47" s="34"/>
      <c r="D47" s="34"/>
      <c r="E47" s="34"/>
      <c r="F47" s="34"/>
      <c r="G47" s="34"/>
      <c r="H47" s="34"/>
      <c r="I47" s="34"/>
      <c r="J47" s="34"/>
      <c r="K47" s="35"/>
    </row>
    <row r="48" spans="1:17" ht="14.25" customHeight="1" thickBot="1">
      <c r="A48" s="673"/>
      <c r="B48" s="36"/>
      <c r="C48" s="37"/>
      <c r="D48" s="37"/>
      <c r="E48" s="37"/>
      <c r="F48" s="37"/>
      <c r="G48" s="37"/>
      <c r="H48" s="37"/>
      <c r="I48" s="37"/>
      <c r="J48" s="37"/>
      <c r="K48" s="38"/>
    </row>
    <row r="49" ht="9" customHeight="1"/>
    <row r="50" ht="15" customHeight="1"/>
    <row r="51" ht="15" customHeight="1"/>
    <row r="52" ht="15" customHeight="1"/>
    <row r="53" ht="15" customHeight="1"/>
    <row r="54" ht="15" customHeight="1"/>
  </sheetData>
  <sheetProtection password="CC9A" sheet="1" objects="1" scenarios="1" formatCells="0" formatRows="0" insertRows="0" deleteRows="0"/>
  <mergeCells count="78">
    <mergeCell ref="J28:K28"/>
    <mergeCell ref="E29:F29"/>
    <mergeCell ref="J29:K29"/>
    <mergeCell ref="I30:I31"/>
    <mergeCell ref="E32:F33"/>
    <mergeCell ref="G32:G33"/>
    <mergeCell ref="H32:H33"/>
    <mergeCell ref="I32:I33"/>
    <mergeCell ref="A10:A13"/>
    <mergeCell ref="A41:A48"/>
    <mergeCell ref="B22:B30"/>
    <mergeCell ref="J26:K26"/>
    <mergeCell ref="J22:K22"/>
    <mergeCell ref="E27:F27"/>
    <mergeCell ref="C40:F40"/>
    <mergeCell ref="J23:K23"/>
    <mergeCell ref="J25:K25"/>
    <mergeCell ref="B38:F38"/>
    <mergeCell ref="E23:F23"/>
    <mergeCell ref="E25:F25"/>
    <mergeCell ref="E22:F22"/>
    <mergeCell ref="E24:F24"/>
    <mergeCell ref="J40:K40"/>
    <mergeCell ref="E26:F26"/>
    <mergeCell ref="J20:K20"/>
    <mergeCell ref="B9:K9"/>
    <mergeCell ref="J17:K17"/>
    <mergeCell ref="A14:K14"/>
    <mergeCell ref="C13:D13"/>
    <mergeCell ref="A15:A40"/>
    <mergeCell ref="C24:D25"/>
    <mergeCell ref="H13:K13"/>
    <mergeCell ref="J24:K24"/>
    <mergeCell ref="J19:K19"/>
    <mergeCell ref="B39:B40"/>
    <mergeCell ref="J27:K27"/>
    <mergeCell ref="C39:F39"/>
    <mergeCell ref="B15:F15"/>
    <mergeCell ref="B21:F21"/>
    <mergeCell ref="C22:D23"/>
    <mergeCell ref="C10:D10"/>
    <mergeCell ref="J16:K16"/>
    <mergeCell ref="C17:F17"/>
    <mergeCell ref="B16:B17"/>
    <mergeCell ref="C16:F16"/>
    <mergeCell ref="C12:G12"/>
    <mergeCell ref="H12:K12"/>
    <mergeCell ref="C11:G11"/>
    <mergeCell ref="H11:K11"/>
    <mergeCell ref="J1:K1"/>
    <mergeCell ref="B3:H4"/>
    <mergeCell ref="G7:G8"/>
    <mergeCell ref="E8:F8"/>
    <mergeCell ref="A2:K2"/>
    <mergeCell ref="A3:A4"/>
    <mergeCell ref="J3:K3"/>
    <mergeCell ref="B6:F6"/>
    <mergeCell ref="G5:G6"/>
    <mergeCell ref="H7:K8"/>
    <mergeCell ref="J4:K4"/>
    <mergeCell ref="B5:F5"/>
    <mergeCell ref="H5:K6"/>
    <mergeCell ref="B7:F7"/>
    <mergeCell ref="B8:C8"/>
    <mergeCell ref="E36:F37"/>
    <mergeCell ref="G36:G37"/>
    <mergeCell ref="H36:H37"/>
    <mergeCell ref="I36:I37"/>
    <mergeCell ref="C26:D29"/>
    <mergeCell ref="C30:D37"/>
    <mergeCell ref="E34:F35"/>
    <mergeCell ref="G34:G35"/>
    <mergeCell ref="H34:H35"/>
    <mergeCell ref="E30:F31"/>
    <mergeCell ref="G30:G31"/>
    <mergeCell ref="H30:H31"/>
    <mergeCell ref="E28:F28"/>
    <mergeCell ref="I34:I35"/>
  </mergeCells>
  <phoneticPr fontId="3"/>
  <conditionalFormatting sqref="J30">
    <cfRule type="expression" dxfId="22" priority="7" stopIfTrue="1">
      <formula>$N$30&lt;&gt;3.5</formula>
    </cfRule>
  </conditionalFormatting>
  <conditionalFormatting sqref="J34">
    <cfRule type="expression" dxfId="21" priority="5" stopIfTrue="1">
      <formula>$N$34&lt;&gt;200</formula>
    </cfRule>
  </conditionalFormatting>
  <conditionalFormatting sqref="J31">
    <cfRule type="expression" dxfId="20" priority="4">
      <formula>$N$31&lt;&gt;6.5</formula>
    </cfRule>
  </conditionalFormatting>
  <conditionalFormatting sqref="J32">
    <cfRule type="expression" dxfId="19" priority="3">
      <formula>$N$32&lt;&gt;1</formula>
    </cfRule>
  </conditionalFormatting>
  <conditionalFormatting sqref="J35">
    <cfRule type="expression" dxfId="18" priority="2">
      <formula>$N$35&lt;&gt;10</formula>
    </cfRule>
  </conditionalFormatting>
  <conditionalFormatting sqref="J36">
    <cfRule type="expression" dxfId="17" priority="1">
      <formula>$N$36&lt;&gt;1</formula>
    </cfRule>
  </conditionalFormatting>
  <dataValidations count="2">
    <dataValidation type="list" allowBlank="1" showInputMessage="1" showErrorMessage="1" sqref="R13:R14">
      <formula1>"選択してください,食材を用いた試験,食材を水に置き換えた試験"</formula1>
    </dataValidation>
    <dataValidation type="list" allowBlank="1" showInputMessage="1" showErrorMessage="1" sqref="C12">
      <formula1>"選択してください,13A,LPG"</formula1>
    </dataValidation>
  </dataValidations>
  <pageMargins left="0.78740157480314965" right="0.51181102362204722" top="0.59055118110236227" bottom="0.59055118110236227" header="0.19685039370078741" footer="0.19685039370078741"/>
  <pageSetup paperSize="9" fitToHeight="0"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58"/>
  <sheetViews>
    <sheetView view="pageBreakPreview" zoomScaleNormal="98" zoomScaleSheetLayoutView="100" workbookViewId="0">
      <selection activeCell="B5" sqref="B5:D5"/>
    </sheetView>
  </sheetViews>
  <sheetFormatPr defaultColWidth="9" defaultRowHeight="13.5"/>
  <cols>
    <col min="1" max="1" width="7.5" style="1" customWidth="1"/>
    <col min="2" max="2" width="8.625" style="1" customWidth="1"/>
    <col min="3" max="3" width="9.125" style="1" customWidth="1"/>
    <col min="4" max="4" width="11.25" style="1" customWidth="1"/>
    <col min="5" max="5" width="14.75" style="1" customWidth="1"/>
    <col min="6" max="8" width="8.125" style="1" customWidth="1"/>
    <col min="9" max="10" width="7.375" style="1" customWidth="1"/>
    <col min="11" max="11" width="4.25" style="1" customWidth="1"/>
    <col min="12" max="16384" width="9" style="1"/>
  </cols>
  <sheetData>
    <row r="1" spans="1:16" ht="15" customHeight="1" thickBot="1">
      <c r="A1" s="93"/>
      <c r="B1" s="93"/>
      <c r="C1" s="93"/>
      <c r="D1" s="93"/>
      <c r="E1" s="93"/>
      <c r="F1" s="93"/>
      <c r="G1" s="93"/>
      <c r="H1" s="93"/>
      <c r="I1" s="93"/>
      <c r="J1" s="93"/>
    </row>
    <row r="2" spans="1:16" s="10" customFormat="1" ht="18.75" customHeight="1" thickTop="1" thickBot="1">
      <c r="A2" s="700" t="s">
        <v>244</v>
      </c>
      <c r="B2" s="701"/>
      <c r="C2" s="701"/>
      <c r="D2" s="701"/>
      <c r="E2" s="701"/>
      <c r="F2" s="701"/>
      <c r="G2" s="701"/>
      <c r="H2" s="701"/>
      <c r="I2" s="701"/>
      <c r="J2" s="702"/>
    </row>
    <row r="3" spans="1:16" s="10" customFormat="1" ht="28.5" customHeight="1" thickTop="1">
      <c r="A3" s="400" t="s">
        <v>146</v>
      </c>
      <c r="B3" s="703" t="s">
        <v>105</v>
      </c>
      <c r="C3" s="704"/>
      <c r="D3" s="704"/>
      <c r="E3" s="704"/>
      <c r="F3" s="704"/>
      <c r="G3" s="704"/>
      <c r="H3" s="704"/>
      <c r="I3" s="703" t="str">
        <f xml:space="preserve"> IF(表紙!$C$13="選択してください","","ガス種："&amp;表紙!$C$12)</f>
        <v>ガス種：選択してください</v>
      </c>
      <c r="J3" s="705"/>
    </row>
    <row r="4" spans="1:16" s="10" customFormat="1" ht="18" customHeight="1" thickBot="1">
      <c r="A4" s="388" t="s">
        <v>147</v>
      </c>
      <c r="B4" s="706" t="str">
        <f>IF(表紙!$B$6=0,"",表紙!$B$6)</f>
        <v/>
      </c>
      <c r="C4" s="707"/>
      <c r="D4" s="708"/>
      <c r="E4" s="709"/>
      <c r="F4" s="462" t="s">
        <v>1</v>
      </c>
      <c r="G4" s="710" t="str">
        <f>IF(表紙!$H$5=0,"",表紙!$H$5)</f>
        <v/>
      </c>
      <c r="H4" s="711"/>
      <c r="I4" s="711"/>
      <c r="J4" s="712"/>
      <c r="K4" s="12"/>
      <c r="L4" s="12"/>
      <c r="M4" s="12"/>
      <c r="N4" s="12"/>
      <c r="O4" s="12"/>
      <c r="P4" s="12"/>
    </row>
    <row r="5" spans="1:16" s="10" customFormat="1" ht="18" customHeight="1" thickBot="1">
      <c r="A5" s="384" t="s">
        <v>20</v>
      </c>
      <c r="B5" s="713"/>
      <c r="C5" s="714"/>
      <c r="D5" s="715"/>
      <c r="E5" s="20" t="s">
        <v>21</v>
      </c>
      <c r="F5" s="80"/>
      <c r="G5" s="20" t="s">
        <v>36</v>
      </c>
      <c r="H5" s="454"/>
      <c r="I5" s="20" t="s">
        <v>10</v>
      </c>
      <c r="J5" s="39"/>
      <c r="K5" s="9"/>
      <c r="L5" s="699"/>
      <c r="M5" s="699"/>
      <c r="N5" s="45"/>
      <c r="O5" s="81"/>
      <c r="P5" s="12"/>
    </row>
    <row r="6" spans="1:16" s="10" customFormat="1" ht="11.25" customHeight="1">
      <c r="A6" s="223"/>
      <c r="B6" s="302"/>
      <c r="C6" s="141"/>
      <c r="D6" s="285"/>
      <c r="E6" s="285"/>
      <c r="F6" s="225"/>
      <c r="G6" s="225"/>
      <c r="H6" s="243"/>
      <c r="I6" s="243"/>
      <c r="J6" s="286"/>
      <c r="K6" s="8"/>
      <c r="L6" s="451"/>
      <c r="M6" s="451"/>
      <c r="N6" s="75"/>
      <c r="O6" s="81"/>
      <c r="P6" s="12"/>
    </row>
    <row r="7" spans="1:16" s="10" customFormat="1" ht="16.149999999999999" customHeight="1">
      <c r="A7" s="114"/>
      <c r="B7" s="369" t="s">
        <v>118</v>
      </c>
      <c r="C7" s="130"/>
      <c r="D7" s="130"/>
      <c r="E7" s="130"/>
      <c r="F7" s="130"/>
      <c r="G7" s="130"/>
      <c r="H7" s="130"/>
      <c r="I7" s="130"/>
      <c r="J7" s="116"/>
      <c r="K7" s="12"/>
      <c r="L7" s="12"/>
      <c r="M7" s="12"/>
      <c r="N7" s="12"/>
      <c r="O7" s="12"/>
      <c r="P7" s="12"/>
    </row>
    <row r="8" spans="1:16" s="10" customFormat="1" ht="14.25" customHeight="1">
      <c r="A8" s="114"/>
      <c r="B8" s="690" t="s">
        <v>449</v>
      </c>
      <c r="C8" s="691"/>
      <c r="D8" s="691"/>
      <c r="E8" s="691"/>
      <c r="F8" s="691"/>
      <c r="G8" s="691"/>
      <c r="H8" s="691"/>
      <c r="I8" s="692"/>
      <c r="J8" s="116"/>
    </row>
    <row r="9" spans="1:16" s="10" customFormat="1" ht="14.25" customHeight="1">
      <c r="A9" s="114"/>
      <c r="B9" s="693"/>
      <c r="C9" s="694"/>
      <c r="D9" s="694"/>
      <c r="E9" s="694"/>
      <c r="F9" s="694"/>
      <c r="G9" s="694"/>
      <c r="H9" s="694"/>
      <c r="I9" s="695"/>
      <c r="J9" s="116"/>
    </row>
    <row r="10" spans="1:16" s="10" customFormat="1" ht="14.25" customHeight="1">
      <c r="A10" s="114"/>
      <c r="B10" s="693"/>
      <c r="C10" s="694"/>
      <c r="D10" s="694"/>
      <c r="E10" s="694"/>
      <c r="F10" s="694"/>
      <c r="G10" s="694"/>
      <c r="H10" s="694"/>
      <c r="I10" s="695"/>
      <c r="J10" s="116"/>
    </row>
    <row r="11" spans="1:16" s="10" customFormat="1" ht="14.25" customHeight="1">
      <c r="A11" s="114"/>
      <c r="B11" s="693"/>
      <c r="C11" s="694"/>
      <c r="D11" s="694"/>
      <c r="E11" s="694"/>
      <c r="F11" s="694"/>
      <c r="G11" s="694"/>
      <c r="H11" s="694"/>
      <c r="I11" s="695"/>
      <c r="J11" s="116"/>
    </row>
    <row r="12" spans="1:16" s="10" customFormat="1" ht="14.25" customHeight="1">
      <c r="A12" s="114"/>
      <c r="B12" s="693"/>
      <c r="C12" s="694"/>
      <c r="D12" s="694"/>
      <c r="E12" s="694"/>
      <c r="F12" s="694"/>
      <c r="G12" s="694"/>
      <c r="H12" s="694"/>
      <c r="I12" s="695"/>
      <c r="J12" s="116"/>
    </row>
    <row r="13" spans="1:16" s="10" customFormat="1" ht="14.25" customHeight="1">
      <c r="A13" s="114"/>
      <c r="B13" s="693"/>
      <c r="C13" s="694"/>
      <c r="D13" s="694"/>
      <c r="E13" s="694"/>
      <c r="F13" s="694"/>
      <c r="G13" s="694"/>
      <c r="H13" s="694"/>
      <c r="I13" s="695"/>
      <c r="J13" s="116"/>
    </row>
    <row r="14" spans="1:16" s="10" customFormat="1" ht="6.75" customHeight="1">
      <c r="A14" s="114"/>
      <c r="B14" s="696"/>
      <c r="C14" s="697"/>
      <c r="D14" s="697"/>
      <c r="E14" s="697"/>
      <c r="F14" s="697"/>
      <c r="G14" s="697"/>
      <c r="H14" s="697"/>
      <c r="I14" s="698"/>
      <c r="J14" s="116"/>
    </row>
    <row r="15" spans="1:16" s="10" customFormat="1" ht="13.5" customHeight="1">
      <c r="A15" s="114"/>
      <c r="B15" s="115"/>
      <c r="C15" s="115"/>
      <c r="D15" s="115"/>
      <c r="E15" s="115"/>
      <c r="F15" s="115"/>
      <c r="G15" s="115"/>
      <c r="H15" s="284"/>
      <c r="I15" s="115"/>
      <c r="J15" s="116"/>
    </row>
    <row r="16" spans="1:16" s="10" customFormat="1" ht="17.25" customHeight="1">
      <c r="A16" s="114"/>
      <c r="B16" s="465"/>
      <c r="C16" s="465"/>
      <c r="D16" s="465"/>
      <c r="E16" s="465"/>
      <c r="F16" s="465"/>
      <c r="G16" s="465"/>
      <c r="H16" s="465"/>
      <c r="I16" s="465"/>
      <c r="J16" s="116"/>
      <c r="K16" s="12"/>
    </row>
    <row r="17" spans="1:11" s="10" customFormat="1" ht="17.25" customHeight="1">
      <c r="A17" s="114"/>
      <c r="B17" s="465"/>
      <c r="C17" s="465"/>
      <c r="D17" s="465"/>
      <c r="E17" s="465"/>
      <c r="F17" s="465"/>
      <c r="G17" s="465"/>
      <c r="H17" s="465"/>
      <c r="I17" s="465"/>
      <c r="J17" s="116"/>
      <c r="K17" s="12"/>
    </row>
    <row r="18" spans="1:11" s="10" customFormat="1" ht="17.25" customHeight="1">
      <c r="A18" s="114"/>
      <c r="B18" s="465"/>
      <c r="C18" s="465"/>
      <c r="D18" s="465"/>
      <c r="E18" s="465"/>
      <c r="F18" s="465"/>
      <c r="G18" s="465"/>
      <c r="H18" s="465"/>
      <c r="I18" s="465"/>
      <c r="J18" s="116"/>
      <c r="K18" s="12"/>
    </row>
    <row r="19" spans="1:11" s="10" customFormat="1" ht="17.25" customHeight="1">
      <c r="A19" s="114"/>
      <c r="B19" s="465"/>
      <c r="C19" s="465"/>
      <c r="D19" s="465"/>
      <c r="E19" s="465"/>
      <c r="F19" s="465"/>
      <c r="G19" s="465"/>
      <c r="H19" s="115"/>
      <c r="I19" s="115"/>
      <c r="J19" s="116"/>
    </row>
    <row r="20" spans="1:11" s="10" customFormat="1" ht="17.25" customHeight="1">
      <c r="A20" s="114"/>
      <c r="B20" s="186"/>
      <c r="C20" s="186"/>
      <c r="D20" s="186"/>
      <c r="E20" s="186"/>
      <c r="F20" s="186"/>
      <c r="G20" s="140"/>
      <c r="H20" s="306"/>
      <c r="I20" s="204"/>
      <c r="J20" s="116"/>
    </row>
    <row r="21" spans="1:11" s="10" customFormat="1" ht="17.25" customHeight="1">
      <c r="A21" s="114"/>
      <c r="B21" s="115"/>
      <c r="C21" s="115"/>
      <c r="D21" s="115"/>
      <c r="E21" s="115"/>
      <c r="F21" s="115"/>
      <c r="G21" s="115"/>
      <c r="H21" s="115"/>
      <c r="I21" s="115"/>
      <c r="J21" s="116"/>
    </row>
    <row r="22" spans="1:11" s="10" customFormat="1" ht="15" customHeight="1">
      <c r="A22" s="114"/>
      <c r="B22" s="115"/>
      <c r="C22" s="115"/>
      <c r="D22" s="115"/>
      <c r="E22" s="115"/>
      <c r="F22" s="184"/>
      <c r="G22" s="184"/>
      <c r="H22" s="184"/>
      <c r="I22" s="184"/>
      <c r="J22" s="283"/>
    </row>
    <row r="23" spans="1:11" s="10" customFormat="1" ht="15" customHeight="1">
      <c r="A23" s="114"/>
      <c r="B23" s="115"/>
      <c r="C23" s="115"/>
      <c r="D23" s="115"/>
      <c r="E23" s="115"/>
      <c r="F23" s="184"/>
      <c r="G23" s="184"/>
      <c r="H23" s="184"/>
      <c r="I23" s="184"/>
      <c r="J23" s="283"/>
    </row>
    <row r="24" spans="1:11" s="10" customFormat="1" ht="15" customHeight="1">
      <c r="A24" s="114"/>
      <c r="B24" s="115"/>
      <c r="C24" s="115"/>
      <c r="D24" s="115"/>
      <c r="E24" s="115"/>
      <c r="F24" s="184"/>
      <c r="G24" s="184"/>
      <c r="H24" s="184"/>
      <c r="I24" s="184"/>
      <c r="J24" s="283"/>
    </row>
    <row r="25" spans="1:11" s="18" customFormat="1" ht="13.5" customHeight="1">
      <c r="A25" s="114"/>
      <c r="B25" s="115"/>
      <c r="C25" s="115"/>
      <c r="D25" s="115"/>
      <c r="E25" s="115"/>
      <c r="F25" s="259"/>
      <c r="G25" s="467"/>
      <c r="H25" s="306"/>
      <c r="I25" s="246"/>
      <c r="J25" s="307"/>
    </row>
    <row r="26" spans="1:11" s="10" customFormat="1" ht="15" customHeight="1">
      <c r="A26" s="114"/>
      <c r="B26" s="115"/>
      <c r="C26" s="115"/>
      <c r="D26" s="115"/>
      <c r="E26" s="115"/>
      <c r="F26" s="184"/>
      <c r="G26" s="184"/>
      <c r="H26" s="184"/>
      <c r="I26" s="184"/>
      <c r="J26" s="283"/>
    </row>
    <row r="27" spans="1:11" s="10" customFormat="1" ht="3.75" customHeight="1">
      <c r="A27" s="114"/>
      <c r="B27" s="115"/>
      <c r="C27" s="115"/>
      <c r="D27" s="115"/>
      <c r="E27" s="115"/>
      <c r="F27" s="184"/>
      <c r="G27" s="184"/>
      <c r="H27" s="184"/>
      <c r="I27" s="184"/>
      <c r="J27" s="283"/>
    </row>
    <row r="28" spans="1:11" s="10" customFormat="1" ht="15" customHeight="1">
      <c r="A28" s="114"/>
      <c r="B28" s="115"/>
      <c r="C28" s="115"/>
      <c r="D28" s="133"/>
      <c r="E28" s="465" t="s">
        <v>106</v>
      </c>
      <c r="F28" s="465"/>
      <c r="G28" s="465"/>
      <c r="H28" s="465"/>
      <c r="I28" s="184"/>
      <c r="J28" s="283"/>
    </row>
    <row r="29" spans="1:11" s="10" customFormat="1" ht="8.25" customHeight="1">
      <c r="A29" s="114"/>
      <c r="B29" s="115"/>
      <c r="C29" s="115"/>
      <c r="D29" s="115"/>
      <c r="E29" s="115"/>
      <c r="F29" s="184"/>
      <c r="G29" s="184"/>
      <c r="H29" s="184"/>
      <c r="I29" s="184"/>
      <c r="J29" s="283"/>
    </row>
    <row r="30" spans="1:11" s="10" customFormat="1" ht="15" customHeight="1">
      <c r="A30" s="114"/>
      <c r="B30" s="115" t="s">
        <v>107</v>
      </c>
      <c r="C30" s="115"/>
      <c r="D30" s="115"/>
      <c r="E30" s="115"/>
      <c r="F30" s="184"/>
      <c r="G30" s="184"/>
      <c r="H30" s="184"/>
      <c r="I30" s="184"/>
      <c r="J30" s="116"/>
    </row>
    <row r="31" spans="1:11" s="10" customFormat="1" ht="16.5" customHeight="1">
      <c r="A31" s="114"/>
      <c r="B31" s="465"/>
      <c r="C31" s="465"/>
      <c r="D31" s="465"/>
      <c r="E31" s="465"/>
      <c r="F31" s="465"/>
      <c r="G31" s="467" t="s">
        <v>108</v>
      </c>
      <c r="H31" s="688"/>
      <c r="I31" s="689"/>
      <c r="J31" s="249" t="s">
        <v>114</v>
      </c>
    </row>
    <row r="32" spans="1:11" s="10" customFormat="1" ht="16.5" customHeight="1">
      <c r="A32" s="114"/>
      <c r="B32" s="465"/>
      <c r="C32" s="465"/>
      <c r="D32" s="465"/>
      <c r="E32" s="465"/>
      <c r="F32" s="465"/>
      <c r="G32" s="467" t="s">
        <v>109</v>
      </c>
      <c r="H32" s="688"/>
      <c r="I32" s="689"/>
      <c r="J32" s="249" t="s">
        <v>114</v>
      </c>
    </row>
    <row r="33" spans="1:10" s="10" customFormat="1" ht="16.5" customHeight="1">
      <c r="A33" s="114"/>
      <c r="B33" s="465"/>
      <c r="C33" s="465"/>
      <c r="D33" s="465"/>
      <c r="E33" s="465"/>
      <c r="F33" s="465"/>
      <c r="G33" s="467" t="s">
        <v>115</v>
      </c>
      <c r="H33" s="688"/>
      <c r="I33" s="689"/>
      <c r="J33" s="249" t="s">
        <v>114</v>
      </c>
    </row>
    <row r="34" spans="1:10" s="10" customFormat="1" ht="16.5" customHeight="1">
      <c r="A34" s="114"/>
      <c r="B34" s="303"/>
      <c r="C34" s="303"/>
      <c r="D34" s="303"/>
      <c r="E34" s="303"/>
      <c r="F34" s="303"/>
      <c r="G34" s="140" t="s">
        <v>116</v>
      </c>
      <c r="H34" s="688"/>
      <c r="I34" s="689"/>
      <c r="J34" s="249" t="s">
        <v>114</v>
      </c>
    </row>
    <row r="35" spans="1:10" s="10" customFormat="1" ht="16.5" customHeight="1">
      <c r="A35" s="114"/>
      <c r="B35" s="716" t="s">
        <v>110</v>
      </c>
      <c r="C35" s="716"/>
      <c r="D35" s="716"/>
      <c r="E35" s="716"/>
      <c r="F35" s="716"/>
      <c r="G35" s="717"/>
      <c r="H35" s="688"/>
      <c r="I35" s="689"/>
      <c r="J35" s="249" t="s">
        <v>111</v>
      </c>
    </row>
    <row r="36" spans="1:10" s="10" customFormat="1" ht="16.5" customHeight="1">
      <c r="A36" s="114"/>
      <c r="B36" s="716" t="s">
        <v>112</v>
      </c>
      <c r="C36" s="716"/>
      <c r="D36" s="716"/>
      <c r="E36" s="716"/>
      <c r="F36" s="716"/>
      <c r="G36" s="717"/>
      <c r="H36" s="688"/>
      <c r="I36" s="689"/>
      <c r="J36" s="249" t="s">
        <v>111</v>
      </c>
    </row>
    <row r="37" spans="1:10" s="10" customFormat="1" ht="16.5" customHeight="1">
      <c r="A37" s="114"/>
      <c r="B37" s="115"/>
      <c r="C37" s="115"/>
      <c r="D37" s="115"/>
      <c r="E37" s="304"/>
      <c r="F37" s="133"/>
      <c r="G37" s="467" t="s">
        <v>113</v>
      </c>
      <c r="H37" s="688"/>
      <c r="I37" s="689"/>
      <c r="J37" s="249" t="s">
        <v>111</v>
      </c>
    </row>
    <row r="38" spans="1:10" s="10" customFormat="1" ht="13.5" customHeight="1">
      <c r="A38" s="114"/>
      <c r="B38" s="305" t="s">
        <v>117</v>
      </c>
      <c r="C38" s="115"/>
      <c r="D38" s="115"/>
      <c r="E38" s="115"/>
      <c r="F38" s="115"/>
      <c r="G38" s="115"/>
      <c r="H38" s="284"/>
      <c r="I38" s="115"/>
      <c r="J38" s="116"/>
    </row>
    <row r="39" spans="1:10" s="10" customFormat="1" ht="13.5" customHeight="1">
      <c r="A39" s="114"/>
      <c r="B39" s="115"/>
      <c r="C39" s="115"/>
      <c r="D39" s="115"/>
      <c r="E39" s="115"/>
      <c r="F39" s="115"/>
      <c r="G39" s="115"/>
      <c r="H39" s="284"/>
      <c r="I39" s="115"/>
      <c r="J39" s="116"/>
    </row>
    <row r="40" spans="1:10" s="10" customFormat="1" ht="13.5" customHeight="1">
      <c r="A40" s="114"/>
      <c r="B40" s="115"/>
      <c r="C40" s="115"/>
      <c r="D40" s="115"/>
      <c r="E40" s="115"/>
      <c r="F40" s="115"/>
      <c r="G40" s="115"/>
      <c r="H40" s="284"/>
      <c r="I40" s="115"/>
      <c r="J40" s="116"/>
    </row>
    <row r="41" spans="1:10" s="10" customFormat="1" ht="13.5" customHeight="1">
      <c r="A41" s="114"/>
      <c r="B41" s="115"/>
      <c r="C41" s="115"/>
      <c r="D41" s="115"/>
      <c r="E41" s="115"/>
      <c r="F41" s="115"/>
      <c r="G41" s="115"/>
      <c r="H41" s="284"/>
      <c r="I41" s="115"/>
      <c r="J41" s="116"/>
    </row>
    <row r="42" spans="1:10" s="10" customFormat="1" ht="13.5" customHeight="1">
      <c r="A42" s="114"/>
      <c r="B42" s="115"/>
      <c r="C42" s="115"/>
      <c r="D42" s="115"/>
      <c r="E42" s="115"/>
      <c r="F42" s="115"/>
      <c r="G42" s="115"/>
      <c r="H42" s="284"/>
      <c r="I42" s="115"/>
      <c r="J42" s="116"/>
    </row>
    <row r="43" spans="1:10" s="10" customFormat="1" ht="13.5" customHeight="1">
      <c r="A43" s="114"/>
      <c r="B43" s="115"/>
      <c r="C43" s="115"/>
      <c r="D43" s="115"/>
      <c r="E43" s="115"/>
      <c r="F43" s="115"/>
      <c r="G43" s="115"/>
      <c r="H43" s="284"/>
      <c r="I43" s="115"/>
      <c r="J43" s="116"/>
    </row>
    <row r="44" spans="1:10" s="10" customFormat="1" ht="13.5" customHeight="1">
      <c r="A44" s="114"/>
      <c r="B44" s="115"/>
      <c r="C44" s="115"/>
      <c r="D44" s="115"/>
      <c r="E44" s="115"/>
      <c r="F44" s="115"/>
      <c r="G44" s="115"/>
      <c r="H44" s="284"/>
      <c r="I44" s="115"/>
      <c r="J44" s="116"/>
    </row>
    <row r="45" spans="1:10" s="10" customFormat="1" ht="13.5" customHeight="1">
      <c r="A45" s="114"/>
      <c r="B45" s="115"/>
      <c r="C45" s="115"/>
      <c r="D45" s="115"/>
      <c r="E45" s="115"/>
      <c r="F45" s="115"/>
      <c r="G45" s="115"/>
      <c r="H45" s="284"/>
      <c r="I45" s="115"/>
      <c r="J45" s="116"/>
    </row>
    <row r="46" spans="1:10" s="10" customFormat="1" ht="13.5" customHeight="1">
      <c r="A46" s="114"/>
      <c r="B46" s="115"/>
      <c r="C46" s="115"/>
      <c r="D46" s="115"/>
      <c r="E46" s="115"/>
      <c r="F46" s="115"/>
      <c r="G46" s="115"/>
      <c r="H46" s="284"/>
      <c r="I46" s="115"/>
      <c r="J46" s="116"/>
    </row>
    <row r="47" spans="1:10" s="10" customFormat="1" ht="13.5" customHeight="1">
      <c r="A47" s="114"/>
      <c r="B47" s="115"/>
      <c r="C47" s="115"/>
      <c r="D47" s="115"/>
      <c r="E47" s="115"/>
      <c r="F47" s="115"/>
      <c r="G47" s="115"/>
      <c r="H47" s="284"/>
      <c r="I47" s="115"/>
      <c r="J47" s="116"/>
    </row>
    <row r="48" spans="1:10" s="10" customFormat="1" ht="13.5" customHeight="1">
      <c r="A48" s="114"/>
      <c r="B48" s="115"/>
      <c r="C48" s="115"/>
      <c r="D48" s="115"/>
      <c r="E48" s="115"/>
      <c r="F48" s="467"/>
      <c r="G48" s="260"/>
      <c r="H48" s="115"/>
      <c r="I48" s="115"/>
      <c r="J48" s="116"/>
    </row>
    <row r="49" spans="1:10" s="10" customFormat="1" ht="13.5" customHeight="1">
      <c r="A49" s="114"/>
      <c r="B49" s="115"/>
      <c r="C49" s="115"/>
      <c r="D49" s="115"/>
      <c r="E49" s="115"/>
      <c r="F49" s="467"/>
      <c r="G49" s="260"/>
      <c r="H49" s="115"/>
      <c r="I49" s="115"/>
      <c r="J49" s="116"/>
    </row>
    <row r="50" spans="1:10" s="10" customFormat="1" ht="13.5" customHeight="1">
      <c r="A50" s="114"/>
      <c r="B50" s="115"/>
      <c r="C50" s="115"/>
      <c r="D50" s="115"/>
      <c r="E50" s="115"/>
      <c r="F50" s="467"/>
      <c r="G50" s="260"/>
      <c r="H50" s="115"/>
      <c r="I50" s="115"/>
      <c r="J50" s="116"/>
    </row>
    <row r="51" spans="1:10" s="18" customFormat="1" ht="13.5" customHeight="1">
      <c r="A51" s="114"/>
      <c r="B51" s="255"/>
      <c r="C51" s="115"/>
      <c r="D51" s="115"/>
      <c r="E51" s="115"/>
      <c r="F51" s="465"/>
      <c r="G51" s="465"/>
      <c r="H51" s="465"/>
      <c r="I51" s="278"/>
      <c r="J51" s="279"/>
    </row>
    <row r="52" spans="1:10" s="18" customFormat="1" ht="13.5" customHeight="1">
      <c r="A52" s="114"/>
      <c r="B52" s="255"/>
      <c r="C52" s="115"/>
      <c r="D52" s="115"/>
      <c r="E52" s="115"/>
      <c r="F52" s="467"/>
      <c r="G52" s="467"/>
      <c r="H52" s="467"/>
      <c r="I52" s="278"/>
      <c r="J52" s="279"/>
    </row>
    <row r="53" spans="1:10" s="18" customFormat="1" ht="13.5" customHeight="1">
      <c r="A53" s="114"/>
      <c r="B53" s="255"/>
      <c r="C53" s="115"/>
      <c r="D53" s="115"/>
      <c r="E53" s="115"/>
      <c r="F53" s="467"/>
      <c r="G53" s="467"/>
      <c r="H53" s="467"/>
      <c r="I53" s="278"/>
      <c r="J53" s="279"/>
    </row>
    <row r="54" spans="1:10" s="18" customFormat="1" ht="13.5" customHeight="1">
      <c r="A54" s="114"/>
      <c r="B54" s="255"/>
      <c r="C54" s="115"/>
      <c r="D54" s="115"/>
      <c r="E54" s="115"/>
      <c r="F54" s="467"/>
      <c r="G54" s="467"/>
      <c r="H54" s="467"/>
      <c r="I54" s="278"/>
      <c r="J54" s="279"/>
    </row>
    <row r="55" spans="1:10" s="18" customFormat="1" ht="13.5" customHeight="1">
      <c r="A55" s="114"/>
      <c r="B55" s="255"/>
      <c r="C55" s="115"/>
      <c r="D55" s="115"/>
      <c r="E55" s="115"/>
      <c r="F55" s="467"/>
      <c r="G55" s="467"/>
      <c r="H55" s="467"/>
      <c r="I55" s="278"/>
      <c r="J55" s="279"/>
    </row>
    <row r="56" spans="1:10" s="18" customFormat="1" ht="13.5" customHeight="1">
      <c r="A56" s="114"/>
      <c r="B56" s="115"/>
      <c r="C56" s="115"/>
      <c r="D56" s="115"/>
      <c r="E56" s="115"/>
      <c r="F56" s="259"/>
      <c r="G56" s="115"/>
      <c r="H56" s="466"/>
      <c r="I56" s="204"/>
      <c r="J56" s="116"/>
    </row>
    <row r="57" spans="1:10" s="18" customFormat="1" ht="13.15" customHeight="1" thickBot="1">
      <c r="A57" s="254"/>
      <c r="B57" s="164"/>
      <c r="C57" s="164"/>
      <c r="D57" s="164"/>
      <c r="E57" s="164"/>
      <c r="F57" s="164"/>
      <c r="G57" s="164"/>
      <c r="H57" s="164"/>
      <c r="I57" s="281"/>
      <c r="J57" s="163"/>
    </row>
    <row r="58" spans="1:10" ht="8.4499999999999993" customHeight="1">
      <c r="A58" s="86"/>
      <c r="B58" s="86"/>
      <c r="C58" s="86"/>
      <c r="D58" s="86"/>
      <c r="E58" s="86"/>
      <c r="F58" s="86"/>
      <c r="G58" s="86"/>
      <c r="H58" s="86"/>
      <c r="I58" s="87"/>
      <c r="J58" s="86"/>
    </row>
  </sheetData>
  <sheetProtection password="CC9A" sheet="1" objects="1" scenarios="1" formatCells="0" formatRows="0" insertRows="0" deleteRows="0"/>
  <mergeCells count="17">
    <mergeCell ref="B36:G36"/>
    <mergeCell ref="H36:I36"/>
    <mergeCell ref="H37:I37"/>
    <mergeCell ref="B35:G35"/>
    <mergeCell ref="H35:I35"/>
    <mergeCell ref="L5:M5"/>
    <mergeCell ref="A2:J2"/>
    <mergeCell ref="B3:H3"/>
    <mergeCell ref="I3:J3"/>
    <mergeCell ref="B4:E4"/>
    <mergeCell ref="G4:J4"/>
    <mergeCell ref="B5:D5"/>
    <mergeCell ref="H31:I31"/>
    <mergeCell ref="H32:I32"/>
    <mergeCell ref="H33:I33"/>
    <mergeCell ref="H34:I34"/>
    <mergeCell ref="B8:I14"/>
  </mergeCells>
  <phoneticPr fontId="3"/>
  <pageMargins left="0.78740157480314965" right="0.51181102362204722" top="0.59055118110236227" bottom="0.59055118110236227" header="0.19685039370078741" footer="0.19685039370078741"/>
  <pageSetup paperSize="9" fitToHeight="0" orientation="portrait" r:id="rId1"/>
  <headerFooter alignWithMargins="0"/>
  <rowBreaks count="1" manualBreakCount="1">
    <brk id="58" max="9" man="1"/>
  </rowBreaks>
  <colBreaks count="1" manualBreakCount="1">
    <brk id="10"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N111"/>
  <sheetViews>
    <sheetView view="pageBreakPreview" zoomScaleNormal="100" zoomScaleSheetLayoutView="100" workbookViewId="0">
      <selection activeCell="B5" sqref="B5:D5"/>
    </sheetView>
  </sheetViews>
  <sheetFormatPr defaultColWidth="9" defaultRowHeight="13.5"/>
  <cols>
    <col min="1" max="1" width="7.625" style="1" customWidth="1"/>
    <col min="2" max="2" width="6.125" style="1" customWidth="1"/>
    <col min="3" max="3" width="9.125" style="1" customWidth="1"/>
    <col min="4" max="5" width="10.875" style="1" customWidth="1"/>
    <col min="6" max="6" width="6.375" style="1" customWidth="1"/>
    <col min="7" max="7" width="6.5" style="1" customWidth="1"/>
    <col min="8" max="9" width="9.125" style="1" customWidth="1"/>
    <col min="10" max="10" width="7.125" style="1" customWidth="1"/>
    <col min="11" max="11" width="6" style="1" customWidth="1"/>
    <col min="12" max="12" width="0.125" style="1" customWidth="1"/>
    <col min="13" max="16384" width="9" style="1"/>
  </cols>
  <sheetData>
    <row r="1" spans="1:11" ht="11.25" customHeight="1" thickBot="1">
      <c r="A1" s="93"/>
      <c r="B1" s="93"/>
      <c r="C1" s="93"/>
      <c r="D1" s="93"/>
      <c r="E1" s="93"/>
      <c r="F1" s="93"/>
      <c r="G1" s="93"/>
      <c r="H1" s="93"/>
      <c r="I1" s="93"/>
      <c r="J1" s="93"/>
      <c r="K1" s="93"/>
    </row>
    <row r="2" spans="1:11" s="10" customFormat="1" ht="18" customHeight="1" thickBot="1">
      <c r="A2" s="718" t="s">
        <v>244</v>
      </c>
      <c r="B2" s="719"/>
      <c r="C2" s="719"/>
      <c r="D2" s="719"/>
      <c r="E2" s="719"/>
      <c r="F2" s="719"/>
      <c r="G2" s="719"/>
      <c r="H2" s="719"/>
      <c r="I2" s="719"/>
      <c r="J2" s="719"/>
      <c r="K2" s="720"/>
    </row>
    <row r="3" spans="1:11" s="10" customFormat="1" ht="28.5" customHeight="1" thickTop="1">
      <c r="A3" s="11" t="s">
        <v>146</v>
      </c>
      <c r="B3" s="703" t="str">
        <f>表紙!B3&amp;"  （１．定格エネルギー消費量）"</f>
        <v>グリドル  （１．定格エネルギー消費量）</v>
      </c>
      <c r="C3" s="704"/>
      <c r="D3" s="704"/>
      <c r="E3" s="704"/>
      <c r="F3" s="704"/>
      <c r="G3" s="704"/>
      <c r="H3" s="704"/>
      <c r="I3" s="704"/>
      <c r="J3" s="703" t="str">
        <f xml:space="preserve"> IF(表紙!$C$13="選択してください","","ガス種："&amp;表紙!$C$12)</f>
        <v>ガス種：選択してください</v>
      </c>
      <c r="K3" s="705"/>
    </row>
    <row r="4" spans="1:11" s="10" customFormat="1" ht="18" customHeight="1" thickBot="1">
      <c r="A4" s="5" t="s">
        <v>147</v>
      </c>
      <c r="B4" s="707" t="str">
        <f>IF(表紙!$B$6=0,"",表紙!$B$6)</f>
        <v/>
      </c>
      <c r="C4" s="707"/>
      <c r="D4" s="708"/>
      <c r="E4" s="708"/>
      <c r="F4" s="709"/>
      <c r="G4" s="462" t="s">
        <v>1</v>
      </c>
      <c r="H4" s="710" t="str">
        <f>IF(表紙!$H$5=0,"",表紙!$H$5)</f>
        <v/>
      </c>
      <c r="I4" s="711"/>
      <c r="J4" s="711"/>
      <c r="K4" s="712"/>
    </row>
    <row r="5" spans="1:11" s="10" customFormat="1" ht="18" customHeight="1" thickBot="1">
      <c r="A5" s="384" t="s">
        <v>20</v>
      </c>
      <c r="B5" s="713"/>
      <c r="C5" s="714"/>
      <c r="D5" s="715"/>
      <c r="E5" s="20" t="s">
        <v>21</v>
      </c>
      <c r="F5" s="723"/>
      <c r="G5" s="724"/>
      <c r="H5" s="20" t="s">
        <v>36</v>
      </c>
      <c r="I5" s="385"/>
      <c r="J5" s="20" t="s">
        <v>10</v>
      </c>
      <c r="K5" s="39"/>
    </row>
    <row r="6" spans="1:11" s="10" customFormat="1" ht="6" customHeight="1">
      <c r="A6" s="114"/>
      <c r="B6" s="115"/>
      <c r="C6" s="115"/>
      <c r="D6" s="115"/>
      <c r="E6" s="115"/>
      <c r="F6" s="115"/>
      <c r="G6" s="115"/>
      <c r="H6" s="115"/>
      <c r="I6" s="115"/>
      <c r="J6" s="115"/>
      <c r="K6" s="116"/>
    </row>
    <row r="7" spans="1:11" s="10" customFormat="1" ht="15" customHeight="1">
      <c r="A7" s="114"/>
      <c r="B7" s="113" t="s">
        <v>48</v>
      </c>
      <c r="C7" s="115"/>
      <c r="D7" s="115"/>
      <c r="E7" s="115"/>
      <c r="F7" s="115"/>
      <c r="G7" s="115"/>
      <c r="H7" s="115"/>
      <c r="I7" s="115"/>
      <c r="J7" s="115"/>
      <c r="K7" s="117"/>
    </row>
    <row r="8" spans="1:11" s="10" customFormat="1" ht="15" customHeight="1">
      <c r="A8" s="114"/>
      <c r="B8" s="694" t="s">
        <v>408</v>
      </c>
      <c r="C8" s="694"/>
      <c r="D8" s="694"/>
      <c r="E8" s="694"/>
      <c r="F8" s="694"/>
      <c r="G8" s="694"/>
      <c r="H8" s="694"/>
      <c r="I8" s="694"/>
      <c r="J8" s="694"/>
      <c r="K8" s="116"/>
    </row>
    <row r="9" spans="1:11" s="10" customFormat="1" ht="15" customHeight="1">
      <c r="A9" s="118"/>
      <c r="B9" s="694"/>
      <c r="C9" s="694"/>
      <c r="D9" s="694"/>
      <c r="E9" s="694"/>
      <c r="F9" s="694"/>
      <c r="G9" s="694"/>
      <c r="H9" s="694"/>
      <c r="I9" s="694"/>
      <c r="J9" s="694"/>
      <c r="K9" s="116"/>
    </row>
    <row r="10" spans="1:11" s="10" customFormat="1" ht="7.5" customHeight="1">
      <c r="A10" s="114"/>
      <c r="B10" s="465"/>
      <c r="C10" s="465"/>
      <c r="D10" s="465"/>
      <c r="E10" s="465"/>
      <c r="F10" s="465"/>
      <c r="G10" s="465"/>
      <c r="H10" s="465"/>
      <c r="I10" s="465"/>
      <c r="J10" s="465"/>
      <c r="K10" s="116"/>
    </row>
    <row r="11" spans="1:11" s="10" customFormat="1" ht="15.6" customHeight="1">
      <c r="A11" s="114"/>
      <c r="B11" s="113" t="s">
        <v>148</v>
      </c>
      <c r="C11" s="115"/>
      <c r="D11" s="115"/>
      <c r="E11" s="115"/>
      <c r="F11" s="115"/>
      <c r="G11" s="115"/>
      <c r="H11" s="115"/>
      <c r="I11" s="115"/>
      <c r="J11" s="115"/>
      <c r="K11" s="116"/>
    </row>
    <row r="12" spans="1:11" s="10" customFormat="1" ht="15.6" customHeight="1">
      <c r="A12" s="114"/>
      <c r="B12" s="210" t="s">
        <v>409</v>
      </c>
      <c r="C12" s="480"/>
      <c r="D12" s="480"/>
      <c r="E12" s="480"/>
      <c r="F12" s="480"/>
      <c r="G12" s="480"/>
      <c r="H12" s="480"/>
      <c r="I12" s="480"/>
      <c r="J12" s="480"/>
      <c r="K12" s="116"/>
    </row>
    <row r="13" spans="1:11" s="10" customFormat="1" ht="15.6" customHeight="1">
      <c r="A13" s="114"/>
      <c r="B13" s="210" t="s">
        <v>410</v>
      </c>
      <c r="C13" s="480"/>
      <c r="D13" s="480"/>
      <c r="E13" s="480"/>
      <c r="F13" s="480"/>
      <c r="G13" s="480"/>
      <c r="H13" s="480"/>
      <c r="I13" s="480"/>
      <c r="J13" s="480"/>
      <c r="K13" s="116"/>
    </row>
    <row r="14" spans="1:11" s="10" customFormat="1" ht="15.6" customHeight="1">
      <c r="A14" s="114"/>
      <c r="B14" s="210"/>
      <c r="C14" s="480"/>
      <c r="D14" s="480"/>
      <c r="E14" s="480"/>
      <c r="F14" s="480"/>
      <c r="G14" s="480"/>
      <c r="H14" s="480"/>
      <c r="I14" s="480"/>
      <c r="J14" s="480"/>
      <c r="K14" s="116"/>
    </row>
    <row r="15" spans="1:11" s="10" customFormat="1" ht="6.75" customHeight="1">
      <c r="A15" s="114"/>
      <c r="B15" s="480"/>
      <c r="C15" s="480"/>
      <c r="D15" s="480"/>
      <c r="E15" s="480"/>
      <c r="F15" s="480"/>
      <c r="G15" s="480"/>
      <c r="H15" s="480"/>
      <c r="I15" s="480"/>
      <c r="J15" s="480"/>
      <c r="K15" s="116"/>
    </row>
    <row r="16" spans="1:11" ht="24" customHeight="1">
      <c r="A16" s="114"/>
      <c r="B16" s="728" t="s">
        <v>149</v>
      </c>
      <c r="C16" s="729"/>
      <c r="D16" s="729"/>
      <c r="E16" s="729"/>
      <c r="F16" s="729"/>
      <c r="G16" s="729"/>
      <c r="H16" s="729"/>
      <c r="I16" s="730"/>
      <c r="J16" s="533" t="s">
        <v>484</v>
      </c>
      <c r="K16" s="13"/>
    </row>
    <row r="17" spans="1:14" s="10" customFormat="1" ht="11.25" customHeight="1">
      <c r="A17" s="114"/>
      <c r="B17" s="458"/>
      <c r="C17" s="458"/>
      <c r="D17" s="458"/>
      <c r="E17" s="458"/>
      <c r="F17" s="458"/>
      <c r="G17" s="458"/>
      <c r="H17" s="458"/>
      <c r="I17" s="458"/>
      <c r="J17" s="458"/>
      <c r="K17" s="116"/>
    </row>
    <row r="18" spans="1:14" s="10" customFormat="1" ht="17.25" customHeight="1">
      <c r="A18" s="382" t="s">
        <v>423</v>
      </c>
      <c r="B18" s="119" t="s">
        <v>150</v>
      </c>
      <c r="C18" s="115"/>
      <c r="D18" s="458"/>
      <c r="E18" s="458"/>
      <c r="F18" s="458"/>
      <c r="G18" s="458"/>
      <c r="H18" s="458"/>
      <c r="I18" s="458"/>
      <c r="J18" s="458"/>
      <c r="K18" s="116"/>
    </row>
    <row r="19" spans="1:14" s="10" customFormat="1" ht="17.25" customHeight="1">
      <c r="A19" s="114"/>
      <c r="B19" s="120"/>
      <c r="C19" s="121"/>
      <c r="D19" s="120"/>
      <c r="E19" s="120"/>
      <c r="F19" s="120"/>
      <c r="G19" s="120"/>
      <c r="H19" s="120"/>
      <c r="I19" s="120"/>
      <c r="J19" s="120"/>
      <c r="K19" s="116"/>
    </row>
    <row r="20" spans="1:14" s="10" customFormat="1" ht="17.25" customHeight="1">
      <c r="A20" s="114"/>
      <c r="B20" s="120"/>
      <c r="C20" s="120"/>
      <c r="D20" s="120"/>
      <c r="E20" s="120"/>
      <c r="F20" s="120"/>
      <c r="G20" s="120"/>
      <c r="H20" s="120"/>
      <c r="I20" s="120"/>
      <c r="J20" s="120"/>
      <c r="K20" s="116"/>
    </row>
    <row r="21" spans="1:14" s="10" customFormat="1" ht="9.75" customHeight="1">
      <c r="A21" s="114"/>
      <c r="B21" s="481"/>
      <c r="C21" s="115"/>
      <c r="D21" s="458"/>
      <c r="E21" s="458"/>
      <c r="F21" s="458"/>
      <c r="G21" s="458"/>
      <c r="H21" s="458"/>
      <c r="I21" s="458"/>
      <c r="J21" s="458"/>
      <c r="K21" s="116"/>
    </row>
    <row r="22" spans="1:14" s="10" customFormat="1" ht="16.5" customHeight="1">
      <c r="A22" s="114"/>
      <c r="B22" s="123" t="s">
        <v>156</v>
      </c>
      <c r="C22" s="124" t="s">
        <v>157</v>
      </c>
      <c r="D22" s="125"/>
      <c r="E22" s="120"/>
      <c r="F22" s="120"/>
      <c r="G22" s="122" t="s">
        <v>376</v>
      </c>
      <c r="H22" s="166"/>
      <c r="I22" s="120" t="s">
        <v>50</v>
      </c>
      <c r="J22" s="726" t="s">
        <v>32</v>
      </c>
      <c r="K22" s="727"/>
    </row>
    <row r="23" spans="1:14" s="10" customFormat="1" ht="16.5" customHeight="1">
      <c r="A23" s="114"/>
      <c r="B23" s="123" t="s">
        <v>158</v>
      </c>
      <c r="C23" s="124" t="s">
        <v>159</v>
      </c>
      <c r="D23" s="125"/>
      <c r="E23" s="482"/>
      <c r="F23" s="120"/>
      <c r="G23" s="122" t="s">
        <v>377</v>
      </c>
      <c r="H23" s="167"/>
      <c r="I23" s="483" t="s">
        <v>388</v>
      </c>
      <c r="J23" s="726" t="s">
        <v>33</v>
      </c>
      <c r="K23" s="727"/>
      <c r="N23" s="1"/>
    </row>
    <row r="24" spans="1:14" s="10" customFormat="1" ht="16.5" customHeight="1">
      <c r="A24" s="114"/>
      <c r="B24" s="123" t="s">
        <v>160</v>
      </c>
      <c r="C24" s="124" t="s">
        <v>161</v>
      </c>
      <c r="D24" s="125"/>
      <c r="E24" s="125"/>
      <c r="F24" s="120"/>
      <c r="G24" s="122" t="s">
        <v>378</v>
      </c>
      <c r="H24" s="168"/>
      <c r="I24" s="483" t="s">
        <v>450</v>
      </c>
      <c r="J24" s="726" t="s">
        <v>39</v>
      </c>
      <c r="K24" s="727"/>
      <c r="N24" s="12"/>
    </row>
    <row r="25" spans="1:14" s="10" customFormat="1" ht="16.5" customHeight="1">
      <c r="A25" s="114"/>
      <c r="B25" s="123" t="s">
        <v>162</v>
      </c>
      <c r="C25" s="124" t="s">
        <v>163</v>
      </c>
      <c r="D25" s="125"/>
      <c r="E25" s="125"/>
      <c r="F25" s="125"/>
      <c r="G25" s="122" t="s">
        <v>379</v>
      </c>
      <c r="H25" s="169"/>
      <c r="I25" s="483" t="s">
        <v>37</v>
      </c>
      <c r="J25" s="726" t="s">
        <v>31</v>
      </c>
      <c r="K25" s="727"/>
      <c r="N25" s="12"/>
    </row>
    <row r="26" spans="1:14" s="10" customFormat="1" ht="16.5" customHeight="1">
      <c r="A26" s="114"/>
      <c r="B26" s="123" t="s">
        <v>164</v>
      </c>
      <c r="C26" s="124" t="s">
        <v>165</v>
      </c>
      <c r="D26" s="125"/>
      <c r="E26" s="125"/>
      <c r="F26" s="125"/>
      <c r="G26" s="122" t="s">
        <v>380</v>
      </c>
      <c r="H26" s="170"/>
      <c r="I26" s="483" t="s">
        <v>44</v>
      </c>
      <c r="J26" s="726" t="s">
        <v>32</v>
      </c>
      <c r="K26" s="727"/>
      <c r="N26" s="12"/>
    </row>
    <row r="27" spans="1:14" s="10" customFormat="1" ht="16.5" customHeight="1">
      <c r="A27" s="114"/>
      <c r="B27" s="123" t="s">
        <v>166</v>
      </c>
      <c r="C27" s="124" t="s">
        <v>167</v>
      </c>
      <c r="D27" s="125"/>
      <c r="E27" s="125"/>
      <c r="F27" s="125"/>
      <c r="G27" s="122" t="s">
        <v>381</v>
      </c>
      <c r="H27" s="170"/>
      <c r="I27" s="483" t="s">
        <v>44</v>
      </c>
      <c r="J27" s="726" t="s">
        <v>32</v>
      </c>
      <c r="K27" s="727"/>
      <c r="N27" s="12"/>
    </row>
    <row r="28" spans="1:14" s="10" customFormat="1" ht="16.5" customHeight="1">
      <c r="A28" s="114"/>
      <c r="B28" s="123" t="s">
        <v>168</v>
      </c>
      <c r="C28" s="124" t="s">
        <v>389</v>
      </c>
      <c r="D28" s="125"/>
      <c r="E28" s="125"/>
      <c r="F28" s="125"/>
      <c r="G28" s="122" t="s">
        <v>382</v>
      </c>
      <c r="H28" s="171" t="str">
        <f>IF(COUNTBLANK(H22:H27)=0,IF(H30="乾　式","0",10^(7.203-1735.74/(H25+234))),"")</f>
        <v/>
      </c>
      <c r="I28" s="483" t="s">
        <v>44</v>
      </c>
      <c r="J28" s="726" t="s">
        <v>32</v>
      </c>
      <c r="K28" s="727"/>
    </row>
    <row r="29" spans="1:14" s="10" customFormat="1" ht="5.25" customHeight="1">
      <c r="A29" s="114"/>
      <c r="B29" s="123"/>
      <c r="C29" s="124"/>
      <c r="D29" s="125"/>
      <c r="E29" s="125"/>
      <c r="F29" s="125"/>
      <c r="G29" s="122"/>
      <c r="H29" s="172"/>
      <c r="I29" s="483"/>
      <c r="J29" s="134"/>
      <c r="K29" s="116"/>
    </row>
    <row r="30" spans="1:14" s="10" customFormat="1" ht="16.7" customHeight="1">
      <c r="A30" s="114"/>
      <c r="B30" s="466" t="s">
        <v>421</v>
      </c>
      <c r="C30" s="115"/>
      <c r="D30" s="467"/>
      <c r="E30" s="115"/>
      <c r="F30" s="482"/>
      <c r="G30" s="120"/>
      <c r="H30" s="173" t="s">
        <v>485</v>
      </c>
      <c r="I30" s="483"/>
      <c r="J30" s="120"/>
      <c r="K30" s="116"/>
      <c r="N30" s="46"/>
    </row>
    <row r="31" spans="1:14" s="10" customFormat="1" ht="17.25" customHeight="1">
      <c r="A31" s="114"/>
      <c r="B31" s="465" t="s">
        <v>372</v>
      </c>
      <c r="C31" s="136"/>
      <c r="D31" s="136"/>
      <c r="E31" s="136"/>
      <c r="F31" s="136"/>
      <c r="G31" s="136"/>
      <c r="H31" s="481"/>
      <c r="I31" s="481"/>
      <c r="J31" s="458"/>
      <c r="K31" s="116"/>
    </row>
    <row r="32" spans="1:14" s="10" customFormat="1" ht="17.25" customHeight="1">
      <c r="A32" s="114"/>
      <c r="B32" s="465" t="s">
        <v>373</v>
      </c>
      <c r="C32" s="136"/>
      <c r="D32" s="136"/>
      <c r="E32" s="136"/>
      <c r="F32" s="136"/>
      <c r="G32" s="136"/>
      <c r="H32" s="136"/>
      <c r="I32" s="136"/>
      <c r="J32" s="458"/>
      <c r="K32" s="116"/>
    </row>
    <row r="33" spans="1:14" s="10" customFormat="1" ht="17.25" customHeight="1">
      <c r="A33" s="114"/>
      <c r="B33" s="481"/>
      <c r="C33" s="115"/>
      <c r="D33" s="458"/>
      <c r="E33" s="458"/>
      <c r="F33" s="458"/>
      <c r="G33" s="458"/>
      <c r="H33" s="458"/>
      <c r="I33" s="458"/>
      <c r="J33" s="458"/>
      <c r="K33" s="116"/>
    </row>
    <row r="34" spans="1:14" s="10" customFormat="1" ht="17.25" customHeight="1">
      <c r="A34" s="114"/>
      <c r="B34" s="481"/>
      <c r="C34" s="115"/>
      <c r="D34" s="458"/>
      <c r="E34" s="458"/>
      <c r="F34" s="458"/>
      <c r="G34" s="458"/>
      <c r="H34" s="458"/>
      <c r="I34" s="458"/>
      <c r="J34" s="458"/>
      <c r="K34" s="116"/>
    </row>
    <row r="35" spans="1:14" s="10" customFormat="1" ht="19.149999999999999" customHeight="1">
      <c r="A35" s="114"/>
      <c r="B35" s="123" t="s">
        <v>171</v>
      </c>
      <c r="C35" s="124" t="s">
        <v>172</v>
      </c>
      <c r="D35" s="126"/>
      <c r="E35" s="124"/>
      <c r="F35" s="126"/>
      <c r="G35" s="127" t="s">
        <v>173</v>
      </c>
      <c r="H35" s="128" t="str">
        <f>IF(COUNTBLANK(H22:H27)=0,(H23*H24*(H26+H27-H28)*273/3600/101.3/(273+H25)/(H22/3600)),"")</f>
        <v/>
      </c>
      <c r="I35" s="134" t="s">
        <v>38</v>
      </c>
      <c r="J35" s="726" t="s">
        <v>33</v>
      </c>
      <c r="K35" s="727"/>
      <c r="N35" s="12"/>
    </row>
    <row r="36" spans="1:14" s="10" customFormat="1" ht="7.5" customHeight="1">
      <c r="A36" s="114"/>
      <c r="B36" s="136"/>
      <c r="C36" s="115"/>
      <c r="D36" s="115"/>
      <c r="E36" s="115"/>
      <c r="F36" s="115"/>
      <c r="G36" s="137"/>
      <c r="H36" s="138"/>
      <c r="I36" s="455"/>
      <c r="J36" s="455"/>
      <c r="K36" s="135"/>
      <c r="N36" s="16"/>
    </row>
    <row r="37" spans="1:14" ht="30" customHeight="1">
      <c r="A37" s="382" t="s">
        <v>424</v>
      </c>
      <c r="B37" s="731" t="s">
        <v>174</v>
      </c>
      <c r="C37" s="731"/>
      <c r="D37" s="731"/>
      <c r="E37" s="731"/>
      <c r="F37" s="731"/>
      <c r="G37" s="731"/>
      <c r="H37" s="731"/>
      <c r="I37" s="731"/>
      <c r="J37" s="731"/>
      <c r="K37" s="116"/>
    </row>
    <row r="38" spans="1:14" ht="15.75" customHeight="1">
      <c r="A38" s="139"/>
      <c r="B38" s="129" t="s">
        <v>175</v>
      </c>
      <c r="C38" s="457"/>
      <c r="D38" s="457"/>
      <c r="E38" s="457"/>
      <c r="F38" s="457"/>
      <c r="G38" s="457"/>
      <c r="H38" s="457"/>
      <c r="I38" s="457"/>
      <c r="J38" s="457"/>
      <c r="K38" s="116"/>
    </row>
    <row r="39" spans="1:14" ht="15.75" customHeight="1">
      <c r="A39" s="139"/>
      <c r="B39" s="129"/>
      <c r="C39" s="457"/>
      <c r="D39" s="457"/>
      <c r="E39" s="457"/>
      <c r="F39" s="457"/>
      <c r="G39" s="457"/>
      <c r="H39" s="457"/>
      <c r="I39" s="457"/>
      <c r="J39" s="457"/>
      <c r="K39" s="116"/>
    </row>
    <row r="40" spans="1:14" ht="15.75" customHeight="1">
      <c r="A40" s="139"/>
      <c r="B40" s="129"/>
      <c r="C40" s="457"/>
      <c r="D40" s="457"/>
      <c r="E40" s="457"/>
      <c r="F40" s="457"/>
      <c r="G40" s="457"/>
      <c r="H40" s="457"/>
      <c r="I40" s="457"/>
      <c r="J40" s="457"/>
      <c r="K40" s="116"/>
    </row>
    <row r="41" spans="1:14" ht="15.75" customHeight="1">
      <c r="A41" s="139"/>
      <c r="B41" s="129"/>
      <c r="C41" s="457"/>
      <c r="D41" s="457"/>
      <c r="E41" s="457"/>
      <c r="F41" s="457"/>
      <c r="G41" s="457"/>
      <c r="H41" s="457"/>
      <c r="I41" s="457"/>
      <c r="J41" s="457"/>
      <c r="K41" s="116"/>
    </row>
    <row r="42" spans="1:14" ht="7.5" customHeight="1">
      <c r="A42" s="139"/>
      <c r="B42" s="129"/>
      <c r="C42" s="457"/>
      <c r="D42" s="457"/>
      <c r="E42" s="457"/>
      <c r="F42" s="457"/>
      <c r="G42" s="457"/>
      <c r="H42" s="457"/>
      <c r="I42" s="457"/>
      <c r="J42" s="457"/>
      <c r="K42" s="116"/>
    </row>
    <row r="43" spans="1:14" ht="21.75" customHeight="1">
      <c r="A43" s="114"/>
      <c r="B43" s="127" t="s">
        <v>176</v>
      </c>
      <c r="C43" s="115" t="s">
        <v>177</v>
      </c>
      <c r="D43" s="130"/>
      <c r="E43" s="130"/>
      <c r="F43" s="130"/>
      <c r="G43" s="127" t="s">
        <v>178</v>
      </c>
      <c r="H43" s="165"/>
      <c r="I43" s="134" t="s">
        <v>38</v>
      </c>
      <c r="J43" s="721" t="s">
        <v>33</v>
      </c>
      <c r="K43" s="722"/>
    </row>
    <row r="44" spans="1:14" ht="8.25" customHeight="1">
      <c r="A44" s="114"/>
      <c r="B44" s="131"/>
      <c r="C44" s="121"/>
      <c r="D44" s="121"/>
      <c r="E44" s="121"/>
      <c r="F44" s="125"/>
      <c r="G44" s="127"/>
      <c r="H44" s="145"/>
      <c r="I44" s="134"/>
      <c r="J44" s="452"/>
      <c r="K44" s="453"/>
    </row>
    <row r="45" spans="1:14" ht="22.5" customHeight="1">
      <c r="A45" s="114"/>
      <c r="B45" s="127" t="s">
        <v>179</v>
      </c>
      <c r="C45" s="115" t="s">
        <v>180</v>
      </c>
      <c r="D45" s="115"/>
      <c r="E45" s="115"/>
      <c r="F45" s="465"/>
      <c r="G45" s="127" t="s">
        <v>444</v>
      </c>
      <c r="H45" s="534"/>
      <c r="I45" s="134" t="s">
        <v>38</v>
      </c>
      <c r="J45" s="721" t="s">
        <v>33</v>
      </c>
      <c r="K45" s="722"/>
    </row>
    <row r="46" spans="1:14" ht="13.5" customHeight="1">
      <c r="A46" s="114"/>
      <c r="B46" s="121"/>
      <c r="C46" s="115"/>
      <c r="D46" s="115"/>
      <c r="E46" s="115"/>
      <c r="F46" s="465"/>
      <c r="G46" s="140"/>
      <c r="H46" s="146"/>
      <c r="I46" s="134"/>
      <c r="J46" s="452"/>
      <c r="K46" s="453"/>
    </row>
    <row r="47" spans="1:14" ht="13.5" customHeight="1">
      <c r="A47" s="114"/>
      <c r="B47" s="121"/>
      <c r="C47" s="115"/>
      <c r="D47" s="115"/>
      <c r="E47" s="115"/>
      <c r="F47" s="465"/>
      <c r="G47" s="140"/>
      <c r="H47" s="146"/>
      <c r="I47" s="134"/>
      <c r="J47" s="452"/>
      <c r="K47" s="453"/>
    </row>
    <row r="48" spans="1:14" ht="13.5" customHeight="1">
      <c r="A48" s="114"/>
      <c r="B48" s="121"/>
      <c r="C48" s="115"/>
      <c r="D48" s="115"/>
      <c r="E48" s="115"/>
      <c r="F48" s="465"/>
      <c r="G48" s="140"/>
      <c r="H48" s="146"/>
      <c r="I48" s="134"/>
      <c r="J48" s="452"/>
      <c r="K48" s="453"/>
    </row>
    <row r="49" spans="1:11" ht="13.5" customHeight="1">
      <c r="A49" s="114"/>
      <c r="B49" s="121"/>
      <c r="C49" s="115"/>
      <c r="D49" s="115"/>
      <c r="E49" s="115"/>
      <c r="F49" s="465"/>
      <c r="G49" s="140"/>
      <c r="H49" s="146"/>
      <c r="I49" s="134"/>
      <c r="J49" s="452"/>
      <c r="K49" s="453"/>
    </row>
    <row r="50" spans="1:11" ht="20.25" customHeight="1" thickBot="1">
      <c r="A50" s="114"/>
      <c r="B50" s="132" t="s">
        <v>181</v>
      </c>
      <c r="C50" s="465" t="s">
        <v>427</v>
      </c>
      <c r="D50" s="465"/>
      <c r="E50" s="465"/>
      <c r="F50" s="465"/>
      <c r="G50" s="140"/>
      <c r="H50" s="146"/>
      <c r="I50" s="134"/>
      <c r="J50" s="452"/>
      <c r="K50" s="453"/>
    </row>
    <row r="51" spans="1:11" ht="22.5" customHeight="1" thickBot="1">
      <c r="A51" s="114"/>
      <c r="B51" s="132"/>
      <c r="C51" s="694"/>
      <c r="D51" s="694"/>
      <c r="E51" s="694"/>
      <c r="F51" s="694"/>
      <c r="G51" s="127" t="s">
        <v>182</v>
      </c>
      <c r="H51" s="174" t="str">
        <f>IF(J16="①",(H35/H45)*100-100,IF(J16="②",(H43/H45)*100-100,""))</f>
        <v/>
      </c>
      <c r="I51" s="466" t="s">
        <v>41</v>
      </c>
      <c r="J51" s="726" t="s">
        <v>31</v>
      </c>
      <c r="K51" s="727"/>
    </row>
    <row r="52" spans="1:11">
      <c r="A52" s="139"/>
      <c r="B52" s="725" t="s">
        <v>411</v>
      </c>
      <c r="C52" s="725"/>
      <c r="D52" s="725"/>
      <c r="E52" s="142">
        <v>10</v>
      </c>
      <c r="F52" s="143">
        <v>-10</v>
      </c>
      <c r="G52" s="121"/>
      <c r="H52" s="467"/>
      <c r="I52" s="144"/>
      <c r="J52" s="141"/>
      <c r="K52" s="116"/>
    </row>
    <row r="53" spans="1:11" ht="14.25" thickBot="1">
      <c r="A53" s="156"/>
      <c r="B53" s="157"/>
      <c r="C53" s="157"/>
      <c r="D53" s="157"/>
      <c r="E53" s="158"/>
      <c r="F53" s="484"/>
      <c r="G53" s="159"/>
      <c r="H53" s="160"/>
      <c r="I53" s="161"/>
      <c r="J53" s="162"/>
      <c r="K53" s="163"/>
    </row>
    <row r="54" spans="1:11" ht="12" customHeight="1" thickBot="1">
      <c r="A54" s="121"/>
      <c r="B54" s="121"/>
      <c r="C54" s="121"/>
      <c r="D54" s="121"/>
      <c r="E54" s="121"/>
      <c r="F54" s="121"/>
      <c r="G54" s="121"/>
      <c r="H54" s="121"/>
      <c r="I54" s="121"/>
      <c r="J54" s="121"/>
      <c r="K54" s="121"/>
    </row>
    <row r="55" spans="1:11" ht="18" customHeight="1" thickBot="1">
      <c r="A55" s="718" t="s">
        <v>245</v>
      </c>
      <c r="B55" s="719"/>
      <c r="C55" s="719"/>
      <c r="D55" s="719"/>
      <c r="E55" s="719"/>
      <c r="F55" s="719"/>
      <c r="G55" s="719"/>
      <c r="H55" s="719"/>
      <c r="I55" s="719"/>
      <c r="J55" s="719"/>
      <c r="K55" s="720"/>
    </row>
    <row r="56" spans="1:11" ht="29.25" customHeight="1" thickTop="1">
      <c r="A56" s="11" t="s">
        <v>146</v>
      </c>
      <c r="B56" s="703" t="str">
        <f>表紙!B3&amp;"  （１．定格エネルギー消費量）"</f>
        <v>グリドル  （１．定格エネルギー消費量）</v>
      </c>
      <c r="C56" s="704"/>
      <c r="D56" s="704"/>
      <c r="E56" s="704"/>
      <c r="F56" s="704"/>
      <c r="G56" s="704"/>
      <c r="H56" s="704"/>
      <c r="I56" s="704"/>
      <c r="J56" s="703" t="str">
        <f>+$J$3</f>
        <v>ガス種：選択してください</v>
      </c>
      <c r="K56" s="705"/>
    </row>
    <row r="57" spans="1:11" ht="18" customHeight="1" thickBot="1">
      <c r="A57" s="5" t="s">
        <v>147</v>
      </c>
      <c r="B57" s="707" t="str">
        <f>+$B$4</f>
        <v/>
      </c>
      <c r="C57" s="707"/>
      <c r="D57" s="708"/>
      <c r="E57" s="708"/>
      <c r="F57" s="709"/>
      <c r="G57" s="462" t="s">
        <v>1</v>
      </c>
      <c r="H57" s="710" t="str">
        <f>+$H$4</f>
        <v/>
      </c>
      <c r="I57" s="711"/>
      <c r="J57" s="711"/>
      <c r="K57" s="712"/>
    </row>
    <row r="58" spans="1:11" ht="18" customHeight="1" thickBot="1">
      <c r="A58" s="384" t="s">
        <v>20</v>
      </c>
      <c r="B58" s="713"/>
      <c r="C58" s="714"/>
      <c r="D58" s="715"/>
      <c r="E58" s="20" t="s">
        <v>21</v>
      </c>
      <c r="F58" s="723"/>
      <c r="G58" s="724"/>
      <c r="H58" s="20" t="s">
        <v>36</v>
      </c>
      <c r="I58" s="385"/>
      <c r="J58" s="20" t="s">
        <v>10</v>
      </c>
      <c r="K58" s="39"/>
    </row>
    <row r="59" spans="1:11" ht="9.6" customHeight="1">
      <c r="A59" s="114"/>
      <c r="B59" s="115"/>
      <c r="C59" s="115"/>
      <c r="D59" s="115"/>
      <c r="E59" s="115"/>
      <c r="F59" s="115"/>
      <c r="G59" s="115"/>
      <c r="H59" s="115"/>
      <c r="I59" s="115"/>
      <c r="J59" s="115"/>
      <c r="K59" s="116"/>
    </row>
    <row r="60" spans="1:11" ht="19.350000000000001" customHeight="1">
      <c r="A60" s="114"/>
      <c r="B60" s="113" t="s">
        <v>186</v>
      </c>
      <c r="C60" s="115"/>
      <c r="D60" s="115"/>
      <c r="E60" s="115"/>
      <c r="F60" s="115"/>
      <c r="G60" s="115"/>
      <c r="H60" s="115"/>
      <c r="I60" s="115"/>
      <c r="J60" s="115"/>
      <c r="K60" s="117"/>
    </row>
    <row r="61" spans="1:11">
      <c r="A61" s="114"/>
      <c r="B61" s="694" t="s">
        <v>187</v>
      </c>
      <c r="C61" s="694"/>
      <c r="D61" s="694"/>
      <c r="E61" s="694"/>
      <c r="F61" s="694"/>
      <c r="G61" s="694"/>
      <c r="H61" s="694"/>
      <c r="I61" s="694"/>
      <c r="J61" s="694"/>
      <c r="K61" s="116"/>
    </row>
    <row r="62" spans="1:11">
      <c r="A62" s="118"/>
      <c r="B62" s="694"/>
      <c r="C62" s="694"/>
      <c r="D62" s="694"/>
      <c r="E62" s="694"/>
      <c r="F62" s="694"/>
      <c r="G62" s="694"/>
      <c r="H62" s="694"/>
      <c r="I62" s="694"/>
      <c r="J62" s="694"/>
      <c r="K62" s="116"/>
    </row>
    <row r="63" spans="1:11">
      <c r="A63" s="114"/>
      <c r="B63" s="465"/>
      <c r="C63" s="465"/>
      <c r="D63" s="465"/>
      <c r="E63" s="465"/>
      <c r="F63" s="465"/>
      <c r="G63" s="465"/>
      <c r="H63" s="465"/>
      <c r="I63" s="465"/>
      <c r="J63" s="465"/>
      <c r="K63" s="116"/>
    </row>
    <row r="64" spans="1:11">
      <c r="A64" s="114"/>
      <c r="B64" s="113" t="s">
        <v>51</v>
      </c>
      <c r="C64" s="115"/>
      <c r="D64" s="115"/>
      <c r="E64" s="115"/>
      <c r="F64" s="115"/>
      <c r="G64" s="115"/>
      <c r="H64" s="115"/>
      <c r="I64" s="115"/>
      <c r="J64" s="115"/>
      <c r="K64" s="116"/>
    </row>
    <row r="65" spans="1:11">
      <c r="A65" s="114"/>
      <c r="B65" s="147"/>
      <c r="C65" s="115"/>
      <c r="D65" s="115"/>
      <c r="E65" s="115"/>
      <c r="F65" s="115"/>
      <c r="G65" s="115"/>
      <c r="H65" s="115"/>
      <c r="I65" s="115"/>
      <c r="J65" s="115"/>
      <c r="K65" s="116"/>
    </row>
    <row r="66" spans="1:11">
      <c r="A66" s="114"/>
      <c r="B66" s="733" t="s">
        <v>412</v>
      </c>
      <c r="C66" s="733"/>
      <c r="D66" s="733"/>
      <c r="E66" s="733"/>
      <c r="F66" s="733"/>
      <c r="G66" s="733"/>
      <c r="H66" s="733"/>
      <c r="I66" s="733"/>
      <c r="J66" s="733"/>
      <c r="K66" s="116"/>
    </row>
    <row r="67" spans="1:11">
      <c r="A67" s="114"/>
      <c r="B67" s="733"/>
      <c r="C67" s="733"/>
      <c r="D67" s="733"/>
      <c r="E67" s="733"/>
      <c r="F67" s="733"/>
      <c r="G67" s="733"/>
      <c r="H67" s="733"/>
      <c r="I67" s="733"/>
      <c r="J67" s="733"/>
      <c r="K67" s="116"/>
    </row>
    <row r="68" spans="1:11">
      <c r="A68" s="114"/>
      <c r="B68" s="733"/>
      <c r="C68" s="733"/>
      <c r="D68" s="733"/>
      <c r="E68" s="733"/>
      <c r="F68" s="733"/>
      <c r="G68" s="733"/>
      <c r="H68" s="733"/>
      <c r="I68" s="733"/>
      <c r="J68" s="733"/>
      <c r="K68" s="116"/>
    </row>
    <row r="69" spans="1:11">
      <c r="A69" s="114"/>
      <c r="B69" s="733"/>
      <c r="C69" s="733"/>
      <c r="D69" s="733"/>
      <c r="E69" s="733"/>
      <c r="F69" s="733"/>
      <c r="G69" s="733"/>
      <c r="H69" s="733"/>
      <c r="I69" s="733"/>
      <c r="J69" s="733"/>
      <c r="K69" s="116"/>
    </row>
    <row r="70" spans="1:11" ht="7.5" customHeight="1">
      <c r="A70" s="114"/>
      <c r="B70" s="465"/>
      <c r="C70" s="465"/>
      <c r="D70" s="465"/>
      <c r="E70" s="465"/>
      <c r="F70" s="465"/>
      <c r="G70" s="465"/>
      <c r="H70" s="465"/>
      <c r="I70" s="465"/>
      <c r="J70" s="465"/>
      <c r="K70" s="116"/>
    </row>
    <row r="71" spans="1:11" ht="7.5" customHeight="1">
      <c r="A71" s="114"/>
      <c r="B71" s="465"/>
      <c r="C71" s="465"/>
      <c r="D71" s="465"/>
      <c r="E71" s="465"/>
      <c r="F71" s="465"/>
      <c r="G71" s="465"/>
      <c r="H71" s="465"/>
      <c r="I71" s="465"/>
      <c r="J71" s="465"/>
      <c r="K71" s="116"/>
    </row>
    <row r="72" spans="1:11">
      <c r="A72" s="114"/>
      <c r="B72" s="120"/>
      <c r="C72" s="120"/>
      <c r="D72" s="120"/>
      <c r="E72" s="120"/>
      <c r="F72" s="120"/>
      <c r="G72" s="120"/>
      <c r="H72" s="120"/>
      <c r="I72" s="120"/>
      <c r="J72" s="120"/>
      <c r="K72" s="116"/>
    </row>
    <row r="73" spans="1:11">
      <c r="A73" s="114"/>
      <c r="B73" s="115"/>
      <c r="C73" s="115"/>
      <c r="D73" s="115"/>
      <c r="E73" s="115"/>
      <c r="F73" s="115"/>
      <c r="G73" s="115"/>
      <c r="H73" s="141"/>
      <c r="I73" s="115"/>
      <c r="J73" s="115"/>
      <c r="K73" s="117"/>
    </row>
    <row r="74" spans="1:11" ht="18.75" customHeight="1">
      <c r="A74" s="114"/>
      <c r="B74" s="148" t="s">
        <v>188</v>
      </c>
      <c r="C74" s="204" t="s">
        <v>189</v>
      </c>
      <c r="D74" s="204"/>
      <c r="E74" s="115"/>
      <c r="F74" s="115"/>
      <c r="G74" s="127" t="s">
        <v>190</v>
      </c>
      <c r="H74" s="535"/>
      <c r="I74" s="134" t="s">
        <v>45</v>
      </c>
      <c r="J74" s="726" t="s">
        <v>33</v>
      </c>
      <c r="K74" s="727"/>
    </row>
    <row r="75" spans="1:11" ht="7.5" customHeight="1">
      <c r="A75" s="114"/>
      <c r="B75" s="131"/>
      <c r="C75" s="204"/>
      <c r="D75" s="204"/>
      <c r="E75" s="115"/>
      <c r="F75" s="115"/>
      <c r="G75" s="149"/>
      <c r="H75" s="17"/>
      <c r="I75" s="455"/>
      <c r="J75" s="455"/>
      <c r="K75" s="273"/>
    </row>
    <row r="76" spans="1:11" ht="27.75" customHeight="1">
      <c r="A76" s="114"/>
      <c r="B76" s="148" t="s">
        <v>191</v>
      </c>
      <c r="C76" s="204" t="s">
        <v>192</v>
      </c>
      <c r="D76" s="204"/>
      <c r="E76" s="115"/>
      <c r="F76" s="465"/>
      <c r="G76" s="127" t="s">
        <v>443</v>
      </c>
      <c r="H76" s="534"/>
      <c r="I76" s="134" t="s">
        <v>47</v>
      </c>
      <c r="J76" s="726" t="s">
        <v>33</v>
      </c>
      <c r="K76" s="727"/>
    </row>
    <row r="77" spans="1:11" ht="6" customHeight="1" thickBot="1">
      <c r="A77" s="139"/>
      <c r="B77" s="127"/>
      <c r="C77" s="204"/>
      <c r="D77" s="375"/>
      <c r="E77" s="141"/>
      <c r="F77" s="121"/>
      <c r="G77" s="127"/>
      <c r="H77" s="25"/>
      <c r="I77" s="141"/>
      <c r="J77" s="466"/>
      <c r="K77" s="358"/>
    </row>
    <row r="78" spans="1:11" ht="24" customHeight="1" thickBot="1">
      <c r="A78" s="139"/>
      <c r="B78" s="148" t="s">
        <v>193</v>
      </c>
      <c r="C78" s="277" t="s">
        <v>404</v>
      </c>
      <c r="D78" s="134"/>
      <c r="E78" s="213"/>
      <c r="F78" s="213"/>
      <c r="G78" s="127" t="s">
        <v>194</v>
      </c>
      <c r="H78" s="175" t="str">
        <f>IF(OR(H76="",H74=""),"",(H74/H76)*100-100)</f>
        <v/>
      </c>
      <c r="I78" s="466" t="s">
        <v>46</v>
      </c>
      <c r="J78" s="726" t="s">
        <v>451</v>
      </c>
      <c r="K78" s="727"/>
    </row>
    <row r="79" spans="1:11" ht="14.25">
      <c r="A79" s="139"/>
      <c r="B79" s="150"/>
      <c r="C79" s="376"/>
      <c r="D79" s="376"/>
      <c r="E79" s="130"/>
      <c r="F79" s="130"/>
      <c r="G79" s="467"/>
      <c r="H79" s="152"/>
      <c r="I79" s="152"/>
      <c r="J79" s="466"/>
      <c r="K79" s="153"/>
    </row>
    <row r="80" spans="1:11">
      <c r="A80" s="139"/>
      <c r="B80" s="732" t="s">
        <v>120</v>
      </c>
      <c r="C80" s="732"/>
      <c r="D80" s="732"/>
      <c r="E80" s="142">
        <f>IF(H76*1000&lt;=30,25,IF(H76*1000&lt;=100,20,IF(H76*1000&lt;=1000,15,10)))</f>
        <v>25</v>
      </c>
      <c r="F80" s="143">
        <f>IF(H76*1000&lt;=30,-25,IF(H76*1000&lt;=100,-20,IF(H76*1000&lt;=1000,-15,-10)))</f>
        <v>-25</v>
      </c>
      <c r="G80" s="143"/>
      <c r="H80" s="467"/>
      <c r="I80" s="144"/>
      <c r="J80" s="154"/>
      <c r="K80" s="116"/>
    </row>
    <row r="81" spans="1:11">
      <c r="A81" s="139"/>
      <c r="B81" s="151"/>
      <c r="C81" s="151"/>
      <c r="D81" s="142"/>
      <c r="E81" s="142"/>
      <c r="F81" s="143"/>
      <c r="G81" s="141"/>
      <c r="H81" s="467"/>
      <c r="I81" s="144"/>
      <c r="J81" s="155"/>
      <c r="K81" s="116"/>
    </row>
    <row r="82" spans="1:11">
      <c r="A82" s="118" t="s">
        <v>184</v>
      </c>
      <c r="B82" s="466"/>
      <c r="C82" s="121"/>
      <c r="D82" s="121"/>
      <c r="E82" s="121"/>
      <c r="F82" s="121"/>
      <c r="G82" s="141"/>
      <c r="H82" s="467"/>
      <c r="I82" s="144"/>
      <c r="J82" s="141"/>
      <c r="K82" s="116"/>
    </row>
    <row r="83" spans="1:11">
      <c r="A83" s="139"/>
      <c r="B83" s="121"/>
      <c r="C83" s="141"/>
      <c r="D83" s="141"/>
      <c r="E83" s="141"/>
      <c r="F83" s="141"/>
      <c r="G83" s="141"/>
      <c r="H83" s="141"/>
      <c r="I83" s="141"/>
      <c r="J83" s="115"/>
      <c r="K83" s="116"/>
    </row>
    <row r="84" spans="1:11">
      <c r="A84" s="139"/>
      <c r="B84" s="115"/>
      <c r="C84" s="141"/>
      <c r="D84" s="141"/>
      <c r="E84" s="141"/>
      <c r="F84" s="141"/>
      <c r="G84" s="141"/>
      <c r="H84" s="141"/>
      <c r="I84" s="141"/>
      <c r="J84" s="115"/>
      <c r="K84" s="116"/>
    </row>
    <row r="85" spans="1:11">
      <c r="A85" s="139"/>
      <c r="B85" s="115"/>
      <c r="C85" s="141"/>
      <c r="D85" s="141"/>
      <c r="E85" s="141"/>
      <c r="F85" s="141"/>
      <c r="G85" s="141"/>
      <c r="H85" s="141"/>
      <c r="I85" s="141"/>
      <c r="J85" s="115"/>
      <c r="K85" s="116"/>
    </row>
    <row r="86" spans="1:11">
      <c r="A86" s="139"/>
      <c r="B86" s="115"/>
      <c r="C86" s="141"/>
      <c r="D86" s="141"/>
      <c r="E86" s="141"/>
      <c r="F86" s="141"/>
      <c r="G86" s="141"/>
      <c r="H86" s="141"/>
      <c r="I86" s="141"/>
      <c r="J86" s="115"/>
      <c r="K86" s="116"/>
    </row>
    <row r="87" spans="1:11">
      <c r="A87" s="139"/>
      <c r="B87" s="115"/>
      <c r="C87" s="141"/>
      <c r="D87" s="141"/>
      <c r="E87" s="141"/>
      <c r="F87" s="141"/>
      <c r="G87" s="141"/>
      <c r="H87" s="141"/>
      <c r="I87" s="141"/>
      <c r="J87" s="115"/>
      <c r="K87" s="116"/>
    </row>
    <row r="88" spans="1:11">
      <c r="A88" s="139"/>
      <c r="B88" s="466"/>
      <c r="C88" s="141"/>
      <c r="D88" s="141"/>
      <c r="E88" s="141"/>
      <c r="F88" s="141"/>
      <c r="G88" s="141"/>
      <c r="H88" s="141"/>
      <c r="I88" s="141"/>
      <c r="J88" s="115"/>
      <c r="K88" s="116"/>
    </row>
    <row r="89" spans="1:11">
      <c r="A89" s="139"/>
      <c r="B89" s="115"/>
      <c r="C89" s="141"/>
      <c r="D89" s="141"/>
      <c r="E89" s="141"/>
      <c r="F89" s="141"/>
      <c r="G89" s="141"/>
      <c r="H89" s="141"/>
      <c r="I89" s="141"/>
      <c r="J89" s="115"/>
      <c r="K89" s="116"/>
    </row>
    <row r="90" spans="1:11">
      <c r="A90" s="118"/>
      <c r="B90" s="466"/>
      <c r="C90" s="141"/>
      <c r="D90" s="142"/>
      <c r="E90" s="142"/>
      <c r="F90" s="143"/>
      <c r="G90" s="141"/>
      <c r="H90" s="467"/>
      <c r="I90" s="144"/>
      <c r="J90" s="141"/>
      <c r="K90" s="116"/>
    </row>
    <row r="91" spans="1:11">
      <c r="A91" s="139"/>
      <c r="B91" s="121"/>
      <c r="C91" s="141"/>
      <c r="D91" s="141"/>
      <c r="E91" s="141"/>
      <c r="F91" s="141"/>
      <c r="G91" s="141"/>
      <c r="H91" s="141"/>
      <c r="I91" s="141"/>
      <c r="J91" s="115"/>
      <c r="K91" s="116"/>
    </row>
    <row r="92" spans="1:11">
      <c r="A92" s="139"/>
      <c r="B92" s="115"/>
      <c r="C92" s="141"/>
      <c r="D92" s="141"/>
      <c r="E92" s="141"/>
      <c r="F92" s="141"/>
      <c r="G92" s="141"/>
      <c r="H92" s="141"/>
      <c r="I92" s="141"/>
      <c r="J92" s="115"/>
      <c r="K92" s="116"/>
    </row>
    <row r="93" spans="1:11">
      <c r="A93" s="139"/>
      <c r="B93" s="115"/>
      <c r="C93" s="141"/>
      <c r="D93" s="141"/>
      <c r="E93" s="141"/>
      <c r="F93" s="141"/>
      <c r="G93" s="141"/>
      <c r="H93" s="141"/>
      <c r="I93" s="141"/>
      <c r="J93" s="115"/>
      <c r="K93" s="116"/>
    </row>
    <row r="94" spans="1:11">
      <c r="A94" s="139"/>
      <c r="B94" s="115"/>
      <c r="C94" s="141"/>
      <c r="D94" s="141"/>
      <c r="E94" s="141"/>
      <c r="F94" s="141"/>
      <c r="G94" s="141"/>
      <c r="H94" s="141"/>
      <c r="I94" s="141"/>
      <c r="J94" s="115"/>
      <c r="K94" s="116"/>
    </row>
    <row r="95" spans="1:11">
      <c r="A95" s="118" t="s">
        <v>185</v>
      </c>
      <c r="B95" s="466"/>
      <c r="C95" s="121"/>
      <c r="D95" s="115"/>
      <c r="E95" s="115"/>
      <c r="F95" s="466" t="s">
        <v>195</v>
      </c>
      <c r="G95" s="141"/>
      <c r="H95" s="141"/>
      <c r="I95" s="141"/>
      <c r="J95" s="115"/>
      <c r="K95" s="116"/>
    </row>
    <row r="96" spans="1:11">
      <c r="A96" s="139"/>
      <c r="B96" s="115"/>
      <c r="C96" s="141"/>
      <c r="D96" s="141"/>
      <c r="E96" s="141"/>
      <c r="F96" s="141"/>
      <c r="G96" s="141"/>
      <c r="H96" s="141"/>
      <c r="I96" s="141"/>
      <c r="J96" s="115"/>
      <c r="K96" s="116"/>
    </row>
    <row r="97" spans="1:11">
      <c r="A97" s="139"/>
      <c r="B97" s="466"/>
      <c r="C97" s="121"/>
      <c r="D97" s="115"/>
      <c r="E97" s="115"/>
      <c r="F97" s="466"/>
      <c r="G97" s="141"/>
      <c r="H97" s="141"/>
      <c r="I97" s="141"/>
      <c r="J97" s="115"/>
      <c r="K97" s="116"/>
    </row>
    <row r="98" spans="1:11">
      <c r="A98" s="139"/>
      <c r="B98" s="115"/>
      <c r="C98" s="141"/>
      <c r="D98" s="141"/>
      <c r="E98" s="141"/>
      <c r="F98" s="141"/>
      <c r="G98" s="141"/>
      <c r="H98" s="141"/>
      <c r="I98" s="141"/>
      <c r="J98" s="115"/>
      <c r="K98" s="116"/>
    </row>
    <row r="99" spans="1:11">
      <c r="A99" s="139"/>
      <c r="B99" s="115"/>
      <c r="C99" s="115"/>
      <c r="D99" s="115"/>
      <c r="E99" s="115"/>
      <c r="F99" s="115"/>
      <c r="G99" s="115"/>
      <c r="H99" s="115"/>
      <c r="I99" s="115"/>
      <c r="J99" s="115"/>
      <c r="K99" s="116"/>
    </row>
    <row r="100" spans="1:11">
      <c r="A100" s="139"/>
      <c r="B100" s="115"/>
      <c r="C100" s="115"/>
      <c r="D100" s="115"/>
      <c r="E100" s="115"/>
      <c r="F100" s="115"/>
      <c r="G100" s="115"/>
      <c r="H100" s="115"/>
      <c r="I100" s="115"/>
      <c r="J100" s="115"/>
      <c r="K100" s="116"/>
    </row>
    <row r="101" spans="1:11">
      <c r="A101" s="139"/>
      <c r="B101" s="115"/>
      <c r="C101" s="121"/>
      <c r="D101" s="115"/>
      <c r="E101" s="115"/>
      <c r="F101" s="115"/>
      <c r="G101" s="115"/>
      <c r="H101" s="115"/>
      <c r="I101" s="115"/>
      <c r="J101" s="115"/>
      <c r="K101" s="116"/>
    </row>
    <row r="102" spans="1:11">
      <c r="A102" s="139"/>
      <c r="B102" s="115"/>
      <c r="C102" s="121"/>
      <c r="D102" s="115"/>
      <c r="E102" s="115"/>
      <c r="F102" s="115"/>
      <c r="G102" s="115"/>
      <c r="H102" s="115"/>
      <c r="I102" s="115"/>
      <c r="J102" s="115"/>
      <c r="K102" s="116"/>
    </row>
    <row r="103" spans="1:11">
      <c r="A103" s="118"/>
      <c r="B103" s="466"/>
      <c r="C103" s="121"/>
      <c r="D103" s="115"/>
      <c r="E103" s="115"/>
      <c r="F103" s="466"/>
      <c r="G103" s="141"/>
      <c r="H103" s="141"/>
      <c r="I103" s="141"/>
      <c r="J103" s="115"/>
      <c r="K103" s="116"/>
    </row>
    <row r="104" spans="1:11">
      <c r="A104" s="139"/>
      <c r="B104" s="121"/>
      <c r="C104" s="121"/>
      <c r="D104" s="115"/>
      <c r="E104" s="115"/>
      <c r="F104" s="115"/>
      <c r="G104" s="115"/>
      <c r="H104" s="115"/>
      <c r="I104" s="115"/>
      <c r="J104" s="115"/>
      <c r="K104" s="116"/>
    </row>
    <row r="105" spans="1:11">
      <c r="A105" s="139"/>
      <c r="B105" s="121"/>
      <c r="C105" s="115"/>
      <c r="D105" s="115"/>
      <c r="E105" s="115"/>
      <c r="F105" s="115"/>
      <c r="G105" s="115"/>
      <c r="H105" s="115"/>
      <c r="I105" s="115"/>
      <c r="J105" s="115"/>
      <c r="K105" s="116"/>
    </row>
    <row r="106" spans="1:11">
      <c r="A106" s="139"/>
      <c r="B106" s="115"/>
      <c r="C106" s="115"/>
      <c r="D106" s="115"/>
      <c r="E106" s="115"/>
      <c r="F106" s="115"/>
      <c r="G106" s="115"/>
      <c r="H106" s="115"/>
      <c r="I106" s="115"/>
      <c r="J106" s="115"/>
      <c r="K106" s="116"/>
    </row>
    <row r="107" spans="1:11">
      <c r="A107" s="139"/>
      <c r="B107" s="115"/>
      <c r="C107" s="115"/>
      <c r="D107" s="115"/>
      <c r="E107" s="115"/>
      <c r="F107" s="115"/>
      <c r="G107" s="115"/>
      <c r="H107" s="115"/>
      <c r="I107" s="115"/>
      <c r="J107" s="115"/>
      <c r="K107" s="116"/>
    </row>
    <row r="108" spans="1:11">
      <c r="A108" s="139"/>
      <c r="B108" s="115"/>
      <c r="C108" s="115"/>
      <c r="D108" s="115"/>
      <c r="E108" s="115"/>
      <c r="F108" s="115"/>
      <c r="G108" s="115"/>
      <c r="H108" s="115"/>
      <c r="I108" s="115"/>
      <c r="J108" s="115"/>
      <c r="K108" s="116"/>
    </row>
    <row r="109" spans="1:11">
      <c r="A109" s="139"/>
      <c r="B109" s="115"/>
      <c r="C109" s="115"/>
      <c r="D109" s="115"/>
      <c r="E109" s="115"/>
      <c r="F109" s="115"/>
      <c r="G109" s="115"/>
      <c r="H109" s="115"/>
      <c r="I109" s="115"/>
      <c r="J109" s="115"/>
      <c r="K109" s="116"/>
    </row>
    <row r="110" spans="1:11">
      <c r="A110" s="139"/>
      <c r="B110" s="115"/>
      <c r="C110" s="115"/>
      <c r="D110" s="115"/>
      <c r="E110" s="115"/>
      <c r="F110" s="115"/>
      <c r="G110" s="115"/>
      <c r="H110" s="115"/>
      <c r="I110" s="115"/>
      <c r="J110" s="115"/>
      <c r="K110" s="116"/>
    </row>
    <row r="111" spans="1:11" ht="14.25" thickBot="1">
      <c r="A111" s="156"/>
      <c r="B111" s="164"/>
      <c r="C111" s="164"/>
      <c r="D111" s="164"/>
      <c r="E111" s="164"/>
      <c r="F111" s="164"/>
      <c r="G111" s="164"/>
      <c r="H111" s="164"/>
      <c r="I111" s="164"/>
      <c r="J111" s="164"/>
      <c r="K111" s="163"/>
    </row>
  </sheetData>
  <sheetProtection password="CC9A" sheet="1" objects="1" scenarios="1" formatCells="0" formatRows="0" insertRows="0" deleteRows="0"/>
  <mergeCells count="36">
    <mergeCell ref="B58:D58"/>
    <mergeCell ref="F58:G58"/>
    <mergeCell ref="B80:D80"/>
    <mergeCell ref="B8:J9"/>
    <mergeCell ref="J78:K78"/>
    <mergeCell ref="J74:K74"/>
    <mergeCell ref="B66:J69"/>
    <mergeCell ref="B61:J62"/>
    <mergeCell ref="J76:K76"/>
    <mergeCell ref="H57:K57"/>
    <mergeCell ref="A55:K55"/>
    <mergeCell ref="B56:I56"/>
    <mergeCell ref="B57:F57"/>
    <mergeCell ref="J56:K56"/>
    <mergeCell ref="J28:K28"/>
    <mergeCell ref="J35:K35"/>
    <mergeCell ref="J43:K43"/>
    <mergeCell ref="J45:K45"/>
    <mergeCell ref="F5:G5"/>
    <mergeCell ref="B52:D52"/>
    <mergeCell ref="C51:F51"/>
    <mergeCell ref="J51:K51"/>
    <mergeCell ref="B16:I16"/>
    <mergeCell ref="J22:K22"/>
    <mergeCell ref="J23:K23"/>
    <mergeCell ref="J24:K24"/>
    <mergeCell ref="J25:K25"/>
    <mergeCell ref="J26:K26"/>
    <mergeCell ref="B37:J37"/>
    <mergeCell ref="J27:K27"/>
    <mergeCell ref="B5:D5"/>
    <mergeCell ref="A2:K2"/>
    <mergeCell ref="B3:I3"/>
    <mergeCell ref="J3:K3"/>
    <mergeCell ref="B4:F4"/>
    <mergeCell ref="H4:K4"/>
  </mergeCells>
  <phoneticPr fontId="3"/>
  <conditionalFormatting sqref="H35">
    <cfRule type="expression" dxfId="16" priority="9">
      <formula>$J$16="①"</formula>
    </cfRule>
  </conditionalFormatting>
  <conditionalFormatting sqref="H43">
    <cfRule type="expression" dxfId="15" priority="8" stopIfTrue="1">
      <formula>$J$16="②"</formula>
    </cfRule>
  </conditionalFormatting>
  <conditionalFormatting sqref="H22:H27">
    <cfRule type="expression" dxfId="14" priority="7">
      <formula>$J$16="①"</formula>
    </cfRule>
  </conditionalFormatting>
  <conditionalFormatting sqref="H30">
    <cfRule type="expression" dxfId="13" priority="6">
      <formula>$J$16="①"</formula>
    </cfRule>
  </conditionalFormatting>
  <conditionalFormatting sqref="H28">
    <cfRule type="expression" dxfId="12" priority="5" stopIfTrue="1">
      <formula>$J$16="①"</formula>
    </cfRule>
  </conditionalFormatting>
  <conditionalFormatting sqref="H78">
    <cfRule type="expression" dxfId="11" priority="3" stopIfTrue="1">
      <formula>OR(+$H$78&gt;$E$80,$H$78&lt;$F$80)</formula>
    </cfRule>
  </conditionalFormatting>
  <conditionalFormatting sqref="A18">
    <cfRule type="expression" dxfId="10" priority="2" stopIfTrue="1">
      <formula>$J$16="①"</formula>
    </cfRule>
  </conditionalFormatting>
  <conditionalFormatting sqref="A37">
    <cfRule type="expression" dxfId="9" priority="1" stopIfTrue="1">
      <formula>$J$16="②"</formula>
    </cfRule>
  </conditionalFormatting>
  <conditionalFormatting sqref="H51">
    <cfRule type="expression" dxfId="8" priority="38" stopIfTrue="1">
      <formula>OR(+$F$52&gt;$H$51,$E$52&lt;$H$51)</formula>
    </cfRule>
  </conditionalFormatting>
  <dataValidations count="2">
    <dataValidation type="list" allowBlank="1" showInputMessage="1" showErrorMessage="1" sqref="H30">
      <formula1>"(選択）,湿　式,乾　式"</formula1>
    </dataValidation>
    <dataValidation type="list" allowBlank="1" showInputMessage="1" showErrorMessage="1" sqref="J16">
      <formula1>"（選択）,①,②"</formula1>
    </dataValidation>
  </dataValidations>
  <pageMargins left="0.78740157480314965" right="0.51181102362204722" top="0.59055118110236227" bottom="0.59055118110236227" header="0.19685039370078741" footer="0.19685039370078741"/>
  <pageSetup paperSize="9" fitToHeight="0" orientation="portrait" r:id="rId1"/>
  <headerFooter alignWithMargins="0"/>
  <rowBreaks count="1" manualBreakCount="1">
    <brk id="53" max="10" man="1"/>
  </rowBreaks>
  <ignoredErrors>
    <ignoredError sqref="H28" unlockedFormula="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U116"/>
  <sheetViews>
    <sheetView view="pageBreakPreview" zoomScaleNormal="100" zoomScaleSheetLayoutView="100" workbookViewId="0">
      <selection activeCell="C5" sqref="C5:E5"/>
    </sheetView>
  </sheetViews>
  <sheetFormatPr defaultColWidth="9" defaultRowHeight="13.5"/>
  <cols>
    <col min="1" max="1" width="7.125" style="1" customWidth="1"/>
    <col min="2" max="2" width="6.375" style="1" customWidth="1"/>
    <col min="3" max="3" width="6.5" style="1" customWidth="1"/>
    <col min="4" max="4" width="7.75" style="1" customWidth="1"/>
    <col min="5" max="7" width="8.625" style="1" customWidth="1"/>
    <col min="8" max="8" width="4.625" style="1" customWidth="1"/>
    <col min="9" max="9" width="4.5" style="1" customWidth="1"/>
    <col min="10" max="10" width="4.25" style="1" customWidth="1"/>
    <col min="11" max="11" width="4.75" style="1" customWidth="1"/>
    <col min="12" max="12" width="4" style="1" customWidth="1"/>
    <col min="13" max="13" width="6.125" style="1" customWidth="1"/>
    <col min="14" max="14" width="4.625" style="1" customWidth="1"/>
    <col min="15" max="15" width="3.625" style="1" customWidth="1"/>
    <col min="16" max="16" width="5.625" style="1" customWidth="1"/>
    <col min="17" max="16384" width="9" style="1"/>
  </cols>
  <sheetData>
    <row r="1" spans="1:16" ht="15" customHeight="1" thickBot="1">
      <c r="A1" s="93"/>
      <c r="B1" s="93"/>
      <c r="C1" s="93"/>
      <c r="D1" s="93"/>
      <c r="E1" s="93"/>
      <c r="F1" s="93"/>
      <c r="G1" s="93"/>
      <c r="H1" s="93"/>
      <c r="I1" s="93"/>
      <c r="J1" s="93"/>
      <c r="K1" s="93"/>
      <c r="L1" s="93"/>
      <c r="M1" s="93"/>
      <c r="N1" s="93"/>
      <c r="O1" s="93"/>
    </row>
    <row r="2" spans="1:16" s="10" customFormat="1" ht="18.75" customHeight="1" thickBot="1">
      <c r="A2" s="718" t="s">
        <v>244</v>
      </c>
      <c r="B2" s="719"/>
      <c r="C2" s="719"/>
      <c r="D2" s="719"/>
      <c r="E2" s="719"/>
      <c r="F2" s="719"/>
      <c r="G2" s="719"/>
      <c r="H2" s="719"/>
      <c r="I2" s="719"/>
      <c r="J2" s="719"/>
      <c r="K2" s="719"/>
      <c r="L2" s="719"/>
      <c r="M2" s="719"/>
      <c r="N2" s="719"/>
      <c r="O2" s="720"/>
    </row>
    <row r="3" spans="1:16" s="10" customFormat="1" ht="28.5" customHeight="1" thickTop="1">
      <c r="A3" s="11" t="s">
        <v>146</v>
      </c>
      <c r="B3" s="703" t="str">
        <f>+表紙!B3&amp;"　　（　３．立上り性能　）"</f>
        <v>グリドル　　（　３．立上り性能　）</v>
      </c>
      <c r="C3" s="739"/>
      <c r="D3" s="739"/>
      <c r="E3" s="739"/>
      <c r="F3" s="739"/>
      <c r="G3" s="739"/>
      <c r="H3" s="739"/>
      <c r="I3" s="739"/>
      <c r="J3" s="703" t="str">
        <f xml:space="preserve"> IF(表紙!$C$13="選択してください","","ガス種："&amp;表紙!$C$12)</f>
        <v>ガス種：選択してください</v>
      </c>
      <c r="K3" s="704"/>
      <c r="L3" s="704"/>
      <c r="M3" s="704"/>
      <c r="N3" s="704"/>
      <c r="O3" s="705"/>
    </row>
    <row r="4" spans="1:16" s="10" customFormat="1" ht="18" customHeight="1" thickBot="1">
      <c r="A4" s="5" t="s">
        <v>147</v>
      </c>
      <c r="B4" s="707" t="str">
        <f>IF(表紙!$B$6=0,"",表紙!$B$6)</f>
        <v/>
      </c>
      <c r="C4" s="707"/>
      <c r="D4" s="707"/>
      <c r="E4" s="708"/>
      <c r="F4" s="708"/>
      <c r="G4" s="709"/>
      <c r="H4" s="678" t="s">
        <v>49</v>
      </c>
      <c r="I4" s="680"/>
      <c r="J4" s="743" t="str">
        <f>IF(表紙!$H$5=0,"",表紙!$H$5)</f>
        <v/>
      </c>
      <c r="K4" s="744"/>
      <c r="L4" s="744"/>
      <c r="M4" s="744"/>
      <c r="N4" s="744"/>
      <c r="O4" s="745"/>
      <c r="P4" s="47"/>
    </row>
    <row r="5" spans="1:16" s="10" customFormat="1" ht="15.75" customHeight="1">
      <c r="A5" s="386" t="s">
        <v>7</v>
      </c>
      <c r="B5" s="773" t="s">
        <v>20</v>
      </c>
      <c r="C5" s="772"/>
      <c r="D5" s="772"/>
      <c r="E5" s="772"/>
      <c r="F5" s="773" t="s">
        <v>22</v>
      </c>
      <c r="G5" s="387"/>
      <c r="H5" s="776" t="s">
        <v>26</v>
      </c>
      <c r="I5" s="777"/>
      <c r="J5" s="760"/>
      <c r="K5" s="761"/>
      <c r="L5" s="780" t="s">
        <v>10</v>
      </c>
      <c r="M5" s="781"/>
      <c r="N5" s="774"/>
      <c r="O5" s="775"/>
    </row>
    <row r="6" spans="1:16" s="10" customFormat="1" ht="15.75" customHeight="1" thickBot="1">
      <c r="A6" s="388" t="s">
        <v>14</v>
      </c>
      <c r="B6" s="591"/>
      <c r="C6" s="759"/>
      <c r="D6" s="759"/>
      <c r="E6" s="759"/>
      <c r="F6" s="591"/>
      <c r="G6" s="389"/>
      <c r="H6" s="778"/>
      <c r="I6" s="779"/>
      <c r="J6" s="762"/>
      <c r="K6" s="763"/>
      <c r="L6" s="778"/>
      <c r="M6" s="779"/>
      <c r="N6" s="768"/>
      <c r="O6" s="769"/>
    </row>
    <row r="7" spans="1:16" s="10" customFormat="1" ht="9.75" customHeight="1">
      <c r="A7" s="176"/>
      <c r="B7" s="177"/>
      <c r="C7" s="177"/>
      <c r="D7" s="177"/>
      <c r="E7" s="177"/>
      <c r="F7" s="177"/>
      <c r="G7" s="177"/>
      <c r="H7" s="177"/>
      <c r="I7" s="177"/>
      <c r="J7" s="177"/>
      <c r="K7" s="177"/>
      <c r="L7" s="177"/>
      <c r="M7" s="177"/>
      <c r="N7" s="177"/>
      <c r="O7" s="178"/>
    </row>
    <row r="8" spans="1:16" s="10" customFormat="1" ht="22.5" customHeight="1">
      <c r="A8" s="114"/>
      <c r="B8" s="211" t="s">
        <v>28</v>
      </c>
      <c r="C8" s="115"/>
      <c r="D8" s="115"/>
      <c r="E8" s="115"/>
      <c r="F8" s="115"/>
      <c r="G8" s="115"/>
      <c r="H8" s="115"/>
      <c r="I8" s="115"/>
      <c r="J8" s="115"/>
      <c r="K8" s="115"/>
      <c r="L8" s="115"/>
      <c r="M8" s="115"/>
      <c r="N8" s="115"/>
      <c r="O8" s="116"/>
    </row>
    <row r="9" spans="1:16" s="10" customFormat="1" ht="15.6" customHeight="1">
      <c r="A9" s="114"/>
      <c r="B9" s="765" t="s">
        <v>196</v>
      </c>
      <c r="C9" s="765"/>
      <c r="D9" s="765"/>
      <c r="E9" s="765"/>
      <c r="F9" s="765"/>
      <c r="G9" s="765"/>
      <c r="H9" s="765"/>
      <c r="I9" s="765"/>
      <c r="J9" s="765"/>
      <c r="K9" s="765"/>
      <c r="L9" s="765"/>
      <c r="M9" s="765"/>
      <c r="N9" s="765"/>
      <c r="O9" s="116"/>
    </row>
    <row r="10" spans="1:16" s="10" customFormat="1" ht="15.6" customHeight="1">
      <c r="A10" s="114"/>
      <c r="B10" s="765"/>
      <c r="C10" s="765"/>
      <c r="D10" s="765"/>
      <c r="E10" s="765"/>
      <c r="F10" s="765"/>
      <c r="G10" s="765"/>
      <c r="H10" s="765"/>
      <c r="I10" s="765"/>
      <c r="J10" s="765"/>
      <c r="K10" s="765"/>
      <c r="L10" s="765"/>
      <c r="M10" s="765"/>
      <c r="N10" s="765"/>
      <c r="O10" s="116"/>
    </row>
    <row r="11" spans="1:16" s="10" customFormat="1" ht="15.6" customHeight="1">
      <c r="A11" s="179"/>
      <c r="B11" s="765"/>
      <c r="C11" s="765"/>
      <c r="D11" s="765"/>
      <c r="E11" s="765"/>
      <c r="F11" s="765"/>
      <c r="G11" s="765"/>
      <c r="H11" s="765"/>
      <c r="I11" s="765"/>
      <c r="J11" s="765"/>
      <c r="K11" s="765"/>
      <c r="L11" s="765"/>
      <c r="M11" s="765"/>
      <c r="N11" s="765"/>
      <c r="O11" s="116"/>
    </row>
    <row r="12" spans="1:16" s="10" customFormat="1" ht="15.6" customHeight="1">
      <c r="A12" s="114"/>
      <c r="B12" s="765"/>
      <c r="C12" s="765"/>
      <c r="D12" s="765"/>
      <c r="E12" s="765"/>
      <c r="F12" s="765"/>
      <c r="G12" s="765"/>
      <c r="H12" s="765"/>
      <c r="I12" s="765"/>
      <c r="J12" s="765"/>
      <c r="K12" s="765"/>
      <c r="L12" s="765"/>
      <c r="M12" s="765"/>
      <c r="N12" s="765"/>
      <c r="O12" s="116"/>
    </row>
    <row r="13" spans="1:16" s="10" customFormat="1" ht="15.6" customHeight="1">
      <c r="A13" s="114"/>
      <c r="B13" s="765"/>
      <c r="C13" s="765"/>
      <c r="D13" s="765"/>
      <c r="E13" s="765"/>
      <c r="F13" s="765"/>
      <c r="G13" s="765"/>
      <c r="H13" s="765"/>
      <c r="I13" s="765"/>
      <c r="J13" s="765"/>
      <c r="K13" s="765"/>
      <c r="L13" s="765"/>
      <c r="M13" s="765"/>
      <c r="N13" s="765"/>
      <c r="O13" s="116"/>
    </row>
    <row r="14" spans="1:16" s="10" customFormat="1" ht="15.6" customHeight="1">
      <c r="A14" s="114"/>
      <c r="B14" s="765"/>
      <c r="C14" s="765"/>
      <c r="D14" s="765"/>
      <c r="E14" s="765"/>
      <c r="F14" s="765"/>
      <c r="G14" s="765"/>
      <c r="H14" s="765"/>
      <c r="I14" s="765"/>
      <c r="J14" s="765"/>
      <c r="K14" s="765"/>
      <c r="L14" s="765"/>
      <c r="M14" s="765"/>
      <c r="N14" s="765"/>
      <c r="O14" s="116"/>
    </row>
    <row r="15" spans="1:16" s="10" customFormat="1" ht="15.6" customHeight="1">
      <c r="A15" s="114"/>
      <c r="B15" s="765"/>
      <c r="C15" s="765"/>
      <c r="D15" s="765"/>
      <c r="E15" s="765"/>
      <c r="F15" s="765"/>
      <c r="G15" s="765"/>
      <c r="H15" s="765"/>
      <c r="I15" s="765"/>
      <c r="J15" s="765"/>
      <c r="K15" s="765"/>
      <c r="L15" s="765"/>
      <c r="M15" s="765"/>
      <c r="N15" s="765"/>
      <c r="O15" s="116"/>
    </row>
    <row r="16" spans="1:16" s="10" customFormat="1" ht="6" customHeight="1">
      <c r="A16" s="114"/>
      <c r="B16" s="180"/>
      <c r="C16" s="180"/>
      <c r="D16" s="180"/>
      <c r="E16" s="180"/>
      <c r="F16" s="180"/>
      <c r="G16" s="180"/>
      <c r="H16" s="180"/>
      <c r="I16" s="180"/>
      <c r="J16" s="180"/>
      <c r="K16" s="181"/>
      <c r="L16" s="181"/>
      <c r="M16" s="181"/>
      <c r="N16" s="181"/>
      <c r="O16" s="116"/>
    </row>
    <row r="17" spans="1:21" s="10" customFormat="1" ht="6" customHeight="1">
      <c r="A17" s="114"/>
      <c r="B17" s="460"/>
      <c r="C17" s="460"/>
      <c r="D17" s="460"/>
      <c r="E17" s="460"/>
      <c r="F17" s="460"/>
      <c r="G17" s="460"/>
      <c r="H17" s="460"/>
      <c r="I17" s="460"/>
      <c r="J17" s="460"/>
      <c r="K17" s="460"/>
      <c r="L17" s="460"/>
      <c r="M17" s="460"/>
      <c r="N17" s="460"/>
      <c r="O17" s="116"/>
    </row>
    <row r="18" spans="1:21" s="10" customFormat="1" ht="24" customHeight="1">
      <c r="A18" s="179"/>
      <c r="B18" s="460"/>
      <c r="C18" s="460"/>
      <c r="D18" s="460"/>
      <c r="E18" s="460"/>
      <c r="F18" s="115"/>
      <c r="G18" s="460"/>
      <c r="H18" s="141"/>
      <c r="I18" s="141"/>
      <c r="J18" s="460"/>
      <c r="K18" s="460"/>
      <c r="L18" s="460"/>
      <c r="M18" s="460"/>
      <c r="N18" s="460"/>
      <c r="O18" s="182"/>
      <c r="R18" s="12"/>
      <c r="S18" s="12"/>
      <c r="T18" s="12"/>
      <c r="U18" s="12"/>
    </row>
    <row r="19" spans="1:21" s="10" customFormat="1" ht="18" customHeight="1">
      <c r="A19" s="183"/>
      <c r="B19" s="184"/>
      <c r="C19" s="184"/>
      <c r="D19" s="184"/>
      <c r="E19" s="184"/>
      <c r="F19" s="184"/>
      <c r="G19" s="115"/>
      <c r="H19" s="115"/>
      <c r="I19" s="764" t="s">
        <v>7</v>
      </c>
      <c r="J19" s="764"/>
      <c r="K19" s="764" t="s">
        <v>14</v>
      </c>
      <c r="L19" s="764"/>
      <c r="M19" s="465"/>
      <c r="N19" s="465"/>
      <c r="O19" s="185"/>
      <c r="P19" s="14"/>
      <c r="Q19" s="14"/>
      <c r="R19" s="9"/>
      <c r="S19" s="12"/>
      <c r="T19" s="12"/>
      <c r="U19" s="12"/>
    </row>
    <row r="20" spans="1:21" s="10" customFormat="1" ht="18" customHeight="1">
      <c r="A20" s="183"/>
      <c r="B20" s="127" t="s">
        <v>204</v>
      </c>
      <c r="C20" s="465" t="s">
        <v>203</v>
      </c>
      <c r="D20" s="115"/>
      <c r="E20" s="115"/>
      <c r="F20" s="115"/>
      <c r="G20" s="115"/>
      <c r="H20" s="187" t="s">
        <v>197</v>
      </c>
      <c r="I20" s="749"/>
      <c r="J20" s="750"/>
      <c r="K20" s="749"/>
      <c r="L20" s="750"/>
      <c r="M20" s="134" t="s">
        <v>57</v>
      </c>
      <c r="N20" s="721" t="s">
        <v>76</v>
      </c>
      <c r="O20" s="722"/>
      <c r="R20" s="12"/>
      <c r="S20" s="12"/>
      <c r="T20" s="12"/>
      <c r="U20" s="12"/>
    </row>
    <row r="21" spans="1:21" s="10" customFormat="1" ht="17.25" customHeight="1">
      <c r="A21" s="183"/>
      <c r="B21" s="127" t="s">
        <v>205</v>
      </c>
      <c r="C21" s="129" t="s">
        <v>202</v>
      </c>
      <c r="D21" s="188"/>
      <c r="E21" s="188"/>
      <c r="F21" s="188"/>
      <c r="G21" s="188"/>
      <c r="H21" s="149"/>
      <c r="I21" s="115"/>
      <c r="J21" s="115"/>
      <c r="K21" s="467"/>
      <c r="L21" s="467"/>
      <c r="M21" s="134"/>
      <c r="N21" s="455"/>
      <c r="O21" s="456"/>
      <c r="R21" s="16"/>
      <c r="S21" s="12"/>
      <c r="T21" s="12"/>
      <c r="U21" s="12"/>
    </row>
    <row r="22" spans="1:21" s="10" customFormat="1" ht="17.25" customHeight="1">
      <c r="A22" s="183"/>
      <c r="B22" s="127"/>
      <c r="C22" s="465" t="s">
        <v>79</v>
      </c>
      <c r="D22" s="465"/>
      <c r="E22" s="465"/>
      <c r="F22" s="465"/>
      <c r="G22" s="465"/>
      <c r="H22" s="189" t="s">
        <v>246</v>
      </c>
      <c r="I22" s="747"/>
      <c r="J22" s="748"/>
      <c r="K22" s="747"/>
      <c r="L22" s="748"/>
      <c r="M22" s="134" t="s">
        <v>77</v>
      </c>
      <c r="N22" s="721" t="s">
        <v>78</v>
      </c>
      <c r="O22" s="722"/>
      <c r="R22" s="12"/>
      <c r="S22" s="12"/>
      <c r="T22" s="12"/>
      <c r="U22" s="12"/>
    </row>
    <row r="23" spans="1:21" s="10" customFormat="1" ht="17.25" customHeight="1">
      <c r="A23" s="183"/>
      <c r="B23" s="127" t="s">
        <v>206</v>
      </c>
      <c r="C23" s="188" t="s">
        <v>201</v>
      </c>
      <c r="D23" s="466"/>
      <c r="E23" s="141"/>
      <c r="F23" s="115"/>
      <c r="G23" s="115"/>
      <c r="H23" s="189" t="s">
        <v>247</v>
      </c>
      <c r="I23" s="747"/>
      <c r="J23" s="748"/>
      <c r="K23" s="747"/>
      <c r="L23" s="748"/>
      <c r="M23" s="134" t="s">
        <v>77</v>
      </c>
      <c r="N23" s="721" t="s">
        <v>78</v>
      </c>
      <c r="O23" s="722"/>
      <c r="R23" s="12"/>
      <c r="S23" s="12"/>
      <c r="T23" s="12"/>
      <c r="U23" s="12"/>
    </row>
    <row r="24" spans="1:21" s="10" customFormat="1" ht="7.5" customHeight="1" thickBot="1">
      <c r="A24" s="139"/>
      <c r="B24" s="190"/>
      <c r="C24" s="129"/>
      <c r="D24" s="121"/>
      <c r="E24" s="121"/>
      <c r="F24" s="115"/>
      <c r="G24" s="115"/>
      <c r="H24" s="191"/>
      <c r="I24" s="196"/>
      <c r="J24" s="196"/>
      <c r="K24" s="196"/>
      <c r="L24" s="196"/>
      <c r="M24" s="134"/>
      <c r="N24" s="455"/>
      <c r="O24" s="456"/>
      <c r="R24" s="12"/>
      <c r="S24" s="12"/>
      <c r="T24" s="12"/>
      <c r="U24" s="12"/>
    </row>
    <row r="25" spans="1:21" ht="17.25" customHeight="1" thickBot="1">
      <c r="A25" s="139"/>
      <c r="B25" s="131" t="s">
        <v>207</v>
      </c>
      <c r="C25" s="465" t="s">
        <v>200</v>
      </c>
      <c r="D25" s="141"/>
      <c r="E25" s="141"/>
      <c r="F25" s="121"/>
      <c r="G25" s="121"/>
      <c r="H25" s="189" t="s">
        <v>198</v>
      </c>
      <c r="I25" s="766" t="str">
        <f>IF(COUNT(I20,I22,I23)=3,I20*(180-25)/(I22-I23),"")</f>
        <v/>
      </c>
      <c r="J25" s="767"/>
      <c r="K25" s="766" t="str">
        <f>IF(COUNT(K20,K22,K23)=3,K20*(180-25)/(K22-K23),"")</f>
        <v/>
      </c>
      <c r="L25" s="767"/>
      <c r="M25" s="134" t="s">
        <v>57</v>
      </c>
      <c r="N25" s="721" t="s">
        <v>76</v>
      </c>
      <c r="O25" s="722"/>
      <c r="R25" s="4"/>
      <c r="S25" s="4"/>
      <c r="T25" s="4"/>
      <c r="U25" s="4"/>
    </row>
    <row r="26" spans="1:21" ht="7.5" customHeight="1" thickBot="1">
      <c r="A26" s="139"/>
      <c r="B26" s="121"/>
      <c r="C26" s="121"/>
      <c r="D26" s="121"/>
      <c r="E26" s="121"/>
      <c r="F26" s="121"/>
      <c r="G26" s="121"/>
      <c r="H26" s="121"/>
      <c r="I26" s="121"/>
      <c r="J26" s="121"/>
      <c r="K26" s="121"/>
      <c r="L26" s="121"/>
      <c r="M26" s="121"/>
      <c r="N26" s="121"/>
      <c r="O26" s="193"/>
      <c r="P26" s="67"/>
      <c r="Q26" s="68"/>
      <c r="R26" s="24"/>
      <c r="S26" s="23"/>
      <c r="T26" s="23"/>
      <c r="U26" s="4"/>
    </row>
    <row r="27" spans="1:21" ht="20.25" customHeight="1" thickBot="1">
      <c r="A27" s="139"/>
      <c r="B27" s="121"/>
      <c r="C27" s="121"/>
      <c r="D27" s="121"/>
      <c r="E27" s="121"/>
      <c r="F27" s="467"/>
      <c r="G27" s="192"/>
      <c r="H27" s="121"/>
      <c r="I27" s="195"/>
      <c r="J27" s="195" t="s">
        <v>199</v>
      </c>
      <c r="K27" s="770" t="str">
        <f>IF(COUNTBLANK(I25:L25)=2,(I25+K25)/2,"")</f>
        <v/>
      </c>
      <c r="L27" s="771"/>
      <c r="M27" s="134" t="s">
        <v>57</v>
      </c>
      <c r="N27" s="721" t="s">
        <v>76</v>
      </c>
      <c r="O27" s="722"/>
      <c r="R27" s="4"/>
      <c r="S27" s="4"/>
      <c r="T27" s="4"/>
      <c r="U27" s="4"/>
    </row>
    <row r="28" spans="1:21" ht="7.5" customHeight="1" thickBot="1">
      <c r="A28" s="139"/>
      <c r="B28" s="121"/>
      <c r="C28" s="121"/>
      <c r="D28" s="121"/>
      <c r="E28" s="121"/>
      <c r="F28" s="121"/>
      <c r="G28" s="121"/>
      <c r="H28" s="121"/>
      <c r="I28" s="121"/>
      <c r="J28" s="121"/>
      <c r="K28" s="197"/>
      <c r="L28" s="197"/>
      <c r="M28" s="134"/>
      <c r="N28" s="455"/>
      <c r="O28" s="456"/>
      <c r="R28" s="4"/>
      <c r="S28" s="4"/>
      <c r="T28" s="4"/>
      <c r="U28" s="4"/>
    </row>
    <row r="29" spans="1:21" ht="17.25" customHeight="1" thickBot="1">
      <c r="A29" s="139"/>
      <c r="B29" s="121"/>
      <c r="C29" s="121"/>
      <c r="D29" s="121"/>
      <c r="E29" s="121"/>
      <c r="F29" s="121"/>
      <c r="G29" s="121"/>
      <c r="H29" s="121"/>
      <c r="I29" s="467"/>
      <c r="J29" s="467" t="s">
        <v>13</v>
      </c>
      <c r="K29" s="751" t="str">
        <f>IF(K27&lt;&gt;"",ABS(I25-K25)/K27,"")</f>
        <v/>
      </c>
      <c r="L29" s="752"/>
      <c r="M29" s="236" t="s">
        <v>452</v>
      </c>
      <c r="N29" s="134"/>
      <c r="O29" s="249"/>
      <c r="R29" s="4"/>
      <c r="S29" s="4"/>
      <c r="T29" s="4"/>
      <c r="U29" s="4"/>
    </row>
    <row r="30" spans="1:21" ht="15" customHeight="1">
      <c r="A30" s="139"/>
      <c r="B30" s="212" t="s">
        <v>229</v>
      </c>
      <c r="C30" s="121"/>
      <c r="D30" s="121"/>
      <c r="E30" s="121"/>
      <c r="F30" s="121"/>
      <c r="G30" s="121"/>
      <c r="H30" s="121"/>
      <c r="I30" s="467"/>
      <c r="J30" s="467"/>
      <c r="K30" s="467"/>
      <c r="L30" s="467"/>
      <c r="M30" s="467"/>
      <c r="N30" s="467"/>
      <c r="O30" s="194"/>
      <c r="P30" s="50"/>
      <c r="Q30" s="24"/>
      <c r="R30" s="23"/>
      <c r="S30" s="23"/>
      <c r="T30" s="4"/>
      <c r="U30" s="4"/>
    </row>
    <row r="31" spans="1:21" s="10" customFormat="1" ht="17.25">
      <c r="A31" s="198"/>
      <c r="B31" s="199" t="s">
        <v>210</v>
      </c>
      <c r="C31" s="465" t="s">
        <v>209</v>
      </c>
      <c r="D31" s="200"/>
      <c r="E31" s="200"/>
      <c r="F31" s="200"/>
      <c r="G31" s="200"/>
      <c r="H31" s="201" t="s">
        <v>208</v>
      </c>
      <c r="I31" s="758" t="str">
        <f>IF(I35="","",(I35*I36*(I38+I39-I40)*273/3600/101.3/(273+I37)))</f>
        <v/>
      </c>
      <c r="J31" s="758"/>
      <c r="K31" s="758" t="str">
        <f>IF(K35="","",(K35*K36*(K38+K39-K40)*273/3600/101.3/(273+K37)))</f>
        <v/>
      </c>
      <c r="L31" s="758"/>
      <c r="M31" s="134" t="s">
        <v>25</v>
      </c>
      <c r="N31" s="741" t="s">
        <v>33</v>
      </c>
      <c r="O31" s="742"/>
    </row>
    <row r="32" spans="1:21" ht="19.5" customHeight="1">
      <c r="A32" s="139"/>
      <c r="B32" s="465" t="s">
        <v>211</v>
      </c>
      <c r="C32" s="121"/>
      <c r="D32" s="485"/>
      <c r="E32" s="125"/>
      <c r="F32" s="125"/>
      <c r="G32" s="125"/>
      <c r="H32" s="125"/>
      <c r="I32" s="125"/>
      <c r="J32" s="125"/>
      <c r="K32" s="125"/>
      <c r="L32" s="125"/>
      <c r="M32" s="125"/>
      <c r="N32" s="125"/>
      <c r="O32" s="486"/>
    </row>
    <row r="33" spans="1:15" ht="19.5" customHeight="1">
      <c r="A33" s="139"/>
      <c r="B33" s="202"/>
      <c r="C33" s="202"/>
      <c r="D33" s="202"/>
      <c r="E33" s="202"/>
      <c r="F33" s="202"/>
      <c r="G33" s="203"/>
      <c r="H33" s="256"/>
      <c r="I33" s="256"/>
      <c r="J33" s="204"/>
      <c r="K33" s="204"/>
      <c r="L33" s="204"/>
      <c r="M33" s="204"/>
      <c r="N33" s="204"/>
      <c r="O33" s="209"/>
    </row>
    <row r="34" spans="1:15" ht="23.1" customHeight="1">
      <c r="A34" s="139"/>
      <c r="B34" s="202"/>
      <c r="C34" s="202"/>
      <c r="D34" s="202"/>
      <c r="E34" s="202"/>
      <c r="F34" s="202"/>
      <c r="G34" s="203"/>
      <c r="H34" s="256"/>
      <c r="I34" s="256"/>
      <c r="J34" s="204"/>
      <c r="L34" s="204"/>
      <c r="M34" s="204"/>
      <c r="N34" s="204"/>
      <c r="O34" s="209"/>
    </row>
    <row r="35" spans="1:15" ht="16.7" customHeight="1">
      <c r="A35" s="139"/>
      <c r="B35" s="205" t="s">
        <v>212</v>
      </c>
      <c r="C35" s="206" t="s">
        <v>213</v>
      </c>
      <c r="D35" s="206"/>
      <c r="E35" s="206"/>
      <c r="F35" s="136"/>
      <c r="G35" s="200"/>
      <c r="H35" s="122" t="s">
        <v>151</v>
      </c>
      <c r="I35" s="756"/>
      <c r="J35" s="756"/>
      <c r="K35" s="757"/>
      <c r="L35" s="757"/>
      <c r="M35" s="483" t="s">
        <v>390</v>
      </c>
      <c r="N35" s="721" t="s">
        <v>33</v>
      </c>
      <c r="O35" s="722"/>
    </row>
    <row r="36" spans="1:15" ht="16.7" customHeight="1">
      <c r="A36" s="139"/>
      <c r="B36" s="205" t="s">
        <v>214</v>
      </c>
      <c r="C36" s="206" t="s">
        <v>215</v>
      </c>
      <c r="D36" s="206"/>
      <c r="E36" s="206"/>
      <c r="F36" s="136"/>
      <c r="G36" s="200"/>
      <c r="H36" s="122" t="s">
        <v>152</v>
      </c>
      <c r="I36" s="753"/>
      <c r="J36" s="753"/>
      <c r="K36" s="755"/>
      <c r="L36" s="755"/>
      <c r="M36" s="487" t="s">
        <v>453</v>
      </c>
      <c r="N36" s="741" t="s">
        <v>39</v>
      </c>
      <c r="O36" s="742"/>
    </row>
    <row r="37" spans="1:15" ht="17.25" customHeight="1">
      <c r="A37" s="139"/>
      <c r="B37" s="205" t="s">
        <v>216</v>
      </c>
      <c r="C37" s="206" t="s">
        <v>163</v>
      </c>
      <c r="D37" s="206"/>
      <c r="E37" s="206"/>
      <c r="F37" s="136"/>
      <c r="G37" s="200"/>
      <c r="H37" s="122" t="s">
        <v>153</v>
      </c>
      <c r="I37" s="754"/>
      <c r="J37" s="754"/>
      <c r="K37" s="735"/>
      <c r="L37" s="735"/>
      <c r="M37" s="483" t="s">
        <v>37</v>
      </c>
      <c r="N37" s="721" t="s">
        <v>31</v>
      </c>
      <c r="O37" s="722"/>
    </row>
    <row r="38" spans="1:15" ht="17.25" customHeight="1">
      <c r="A38" s="139"/>
      <c r="B38" s="207" t="s">
        <v>217</v>
      </c>
      <c r="C38" s="206" t="s">
        <v>165</v>
      </c>
      <c r="D38" s="206"/>
      <c r="E38" s="206"/>
      <c r="F38" s="136"/>
      <c r="G38" s="200"/>
      <c r="H38" s="122" t="s">
        <v>221</v>
      </c>
      <c r="I38" s="746"/>
      <c r="J38" s="746"/>
      <c r="K38" s="736"/>
      <c r="L38" s="736"/>
      <c r="M38" s="483" t="s">
        <v>44</v>
      </c>
      <c r="N38" s="721" t="s">
        <v>32</v>
      </c>
      <c r="O38" s="722"/>
    </row>
    <row r="39" spans="1:15" ht="16.7" customHeight="1">
      <c r="A39" s="139"/>
      <c r="B39" s="205" t="s">
        <v>218</v>
      </c>
      <c r="C39" s="206" t="s">
        <v>167</v>
      </c>
      <c r="D39" s="206"/>
      <c r="E39" s="206"/>
      <c r="F39" s="136"/>
      <c r="G39" s="200"/>
      <c r="H39" s="122" t="s">
        <v>222</v>
      </c>
      <c r="I39" s="746"/>
      <c r="J39" s="746"/>
      <c r="K39" s="736"/>
      <c r="L39" s="736"/>
      <c r="M39" s="483" t="s">
        <v>44</v>
      </c>
      <c r="N39" s="721" t="s">
        <v>32</v>
      </c>
      <c r="O39" s="722"/>
    </row>
    <row r="40" spans="1:15" ht="17.25" customHeight="1">
      <c r="A40" s="139"/>
      <c r="B40" s="205" t="s">
        <v>219</v>
      </c>
      <c r="C40" s="206" t="s">
        <v>220</v>
      </c>
      <c r="D40" s="206"/>
      <c r="E40" s="206"/>
      <c r="F40" s="136"/>
      <c r="G40" s="200"/>
      <c r="H40" s="122" t="s">
        <v>223</v>
      </c>
      <c r="I40" s="734" t="str">
        <f>IF(I37="","",IF($I$42="乾　式","0",10^(7.203-1735.74/(I37+234))))</f>
        <v/>
      </c>
      <c r="J40" s="734"/>
      <c r="K40" s="734" t="str">
        <f>IF(K37="","",IF($I$42="乾　式","0",10^(7.203-1735.74/(K37+234))))</f>
        <v/>
      </c>
      <c r="L40" s="734"/>
      <c r="M40" s="483" t="s">
        <v>44</v>
      </c>
      <c r="N40" s="721" t="s">
        <v>32</v>
      </c>
      <c r="O40" s="722"/>
    </row>
    <row r="41" spans="1:15" ht="6" customHeight="1">
      <c r="A41" s="139"/>
      <c r="B41" s="205"/>
      <c r="C41" s="206"/>
      <c r="D41" s="206"/>
      <c r="E41" s="206"/>
      <c r="F41" s="136"/>
      <c r="G41" s="200"/>
      <c r="H41" s="122"/>
      <c r="I41" s="208"/>
      <c r="J41" s="208"/>
      <c r="K41" s="208"/>
      <c r="L41" s="208"/>
      <c r="M41" s="483"/>
      <c r="N41" s="452"/>
      <c r="O41" s="453"/>
    </row>
    <row r="42" spans="1:15" ht="17.25" customHeight="1">
      <c r="A42" s="139"/>
      <c r="B42" s="466" t="s">
        <v>421</v>
      </c>
      <c r="C42" s="488"/>
      <c r="D42" s="467"/>
      <c r="E42" s="136"/>
      <c r="F42" s="136"/>
      <c r="G42" s="488"/>
      <c r="H42" s="489"/>
      <c r="I42" s="737" t="s">
        <v>484</v>
      </c>
      <c r="J42" s="738"/>
      <c r="K42" s="121"/>
      <c r="L42" s="121"/>
      <c r="M42" s="121"/>
      <c r="N42" s="121"/>
      <c r="O42" s="490"/>
    </row>
    <row r="43" spans="1:15" ht="17.45" customHeight="1">
      <c r="A43" s="139"/>
      <c r="B43" s="465" t="s">
        <v>374</v>
      </c>
      <c r="C43" s="136"/>
      <c r="D43" s="136"/>
      <c r="E43" s="136"/>
      <c r="F43" s="136"/>
      <c r="G43" s="136"/>
      <c r="H43" s="481"/>
      <c r="I43" s="481"/>
      <c r="J43" s="120"/>
      <c r="K43" s="120"/>
      <c r="L43" s="120"/>
      <c r="M43" s="120"/>
      <c r="N43" s="120"/>
      <c r="O43" s="209"/>
    </row>
    <row r="44" spans="1:15" ht="20.45" customHeight="1">
      <c r="A44" s="139"/>
      <c r="B44" s="465" t="s">
        <v>375</v>
      </c>
      <c r="C44" s="136"/>
      <c r="D44" s="136"/>
      <c r="E44" s="136"/>
      <c r="F44" s="136"/>
      <c r="G44" s="136"/>
      <c r="H44" s="136"/>
      <c r="I44" s="136"/>
      <c r="J44" s="125"/>
      <c r="K44" s="482"/>
      <c r="L44" s="482"/>
      <c r="M44" s="482"/>
      <c r="N44" s="482"/>
      <c r="O44" s="209"/>
    </row>
    <row r="45" spans="1:15" ht="18" customHeight="1">
      <c r="A45" s="139"/>
      <c r="B45" s="465"/>
      <c r="C45" s="465"/>
      <c r="D45" s="136"/>
      <c r="E45" s="136"/>
      <c r="F45" s="136"/>
      <c r="G45" s="136"/>
      <c r="H45" s="136"/>
      <c r="I45" s="141"/>
      <c r="J45" s="115"/>
      <c r="K45" s="115"/>
      <c r="L45" s="115"/>
      <c r="M45" s="115"/>
      <c r="N45" s="115"/>
      <c r="O45" s="209"/>
    </row>
    <row r="46" spans="1:15" ht="13.35" customHeight="1">
      <c r="A46" s="139"/>
      <c r="B46" s="465"/>
      <c r="C46" s="465"/>
      <c r="D46" s="136"/>
      <c r="E46" s="136"/>
      <c r="F46" s="136"/>
      <c r="G46" s="136"/>
      <c r="H46" s="136"/>
      <c r="I46" s="141"/>
      <c r="J46" s="115"/>
      <c r="K46" s="115"/>
      <c r="L46" s="115"/>
      <c r="M46" s="115"/>
      <c r="N46" s="115"/>
      <c r="O46" s="209"/>
    </row>
    <row r="47" spans="1:15" ht="13.35" customHeight="1">
      <c r="A47" s="139"/>
      <c r="B47" s="465"/>
      <c r="C47" s="136"/>
      <c r="D47" s="136"/>
      <c r="E47" s="136"/>
      <c r="F47" s="136"/>
      <c r="G47" s="136"/>
      <c r="H47" s="136"/>
      <c r="I47" s="141"/>
      <c r="J47" s="115"/>
      <c r="K47" s="115"/>
      <c r="L47" s="115"/>
      <c r="M47" s="115"/>
      <c r="N47" s="115"/>
      <c r="O47" s="209"/>
    </row>
    <row r="48" spans="1:15" ht="13.35" customHeight="1">
      <c r="A48" s="139"/>
      <c r="B48" s="212" t="s">
        <v>230</v>
      </c>
      <c r="C48" s="136"/>
      <c r="D48" s="136"/>
      <c r="E48" s="136"/>
      <c r="F48" s="136"/>
      <c r="G48" s="136"/>
      <c r="H48" s="136"/>
      <c r="I48" s="141"/>
      <c r="J48" s="115"/>
      <c r="K48" s="115"/>
      <c r="L48" s="115"/>
      <c r="M48" s="115"/>
      <c r="N48" s="115"/>
      <c r="O48" s="209"/>
    </row>
    <row r="49" spans="1:21" s="10" customFormat="1" ht="22.5" customHeight="1">
      <c r="A49" s="54"/>
      <c r="B49" s="205" t="s">
        <v>226</v>
      </c>
      <c r="C49" s="206" t="s">
        <v>227</v>
      </c>
      <c r="D49" s="210"/>
      <c r="E49" s="210"/>
      <c r="F49" s="210"/>
      <c r="G49" s="201"/>
      <c r="H49" s="201" t="s">
        <v>228</v>
      </c>
      <c r="I49" s="740"/>
      <c r="J49" s="740"/>
      <c r="K49" s="740"/>
      <c r="L49" s="740"/>
      <c r="M49" s="24" t="s">
        <v>12</v>
      </c>
      <c r="N49" s="721" t="s">
        <v>33</v>
      </c>
      <c r="O49" s="722"/>
      <c r="R49" s="12"/>
      <c r="S49" s="12"/>
      <c r="T49" s="12"/>
      <c r="U49" s="12"/>
    </row>
    <row r="50" spans="1:21" s="10" customFormat="1" ht="12" customHeight="1">
      <c r="A50" s="114"/>
      <c r="B50" s="213"/>
      <c r="C50" s="200"/>
      <c r="D50" s="200"/>
      <c r="E50" s="200"/>
      <c r="F50" s="115"/>
      <c r="G50" s="214"/>
      <c r="H50" s="215"/>
      <c r="I50" s="216"/>
      <c r="J50" s="134"/>
      <c r="K50" s="134"/>
      <c r="L50" s="134"/>
      <c r="M50" s="134"/>
      <c r="N50" s="134"/>
      <c r="O50" s="464"/>
    </row>
    <row r="51" spans="1:21" ht="13.35" customHeight="1">
      <c r="A51" s="139"/>
      <c r="B51" s="466"/>
      <c r="C51" s="136"/>
      <c r="D51" s="136"/>
      <c r="E51" s="136"/>
      <c r="F51" s="136"/>
      <c r="G51" s="136"/>
      <c r="H51" s="136"/>
      <c r="I51" s="141"/>
      <c r="J51" s="115"/>
      <c r="K51" s="115"/>
      <c r="L51" s="115"/>
      <c r="M51" s="115"/>
      <c r="N51" s="115"/>
      <c r="O51" s="209"/>
    </row>
    <row r="52" spans="1:21" ht="13.35" customHeight="1" thickBot="1">
      <c r="A52" s="156"/>
      <c r="B52" s="217"/>
      <c r="C52" s="484"/>
      <c r="D52" s="484"/>
      <c r="E52" s="484"/>
      <c r="F52" s="484"/>
      <c r="G52" s="484"/>
      <c r="H52" s="484"/>
      <c r="I52" s="162"/>
      <c r="J52" s="164"/>
      <c r="K52" s="164"/>
      <c r="L52" s="164"/>
      <c r="M52" s="164"/>
      <c r="N52" s="164"/>
      <c r="O52" s="219"/>
    </row>
    <row r="53" spans="1:21" ht="13.35" customHeight="1" thickBot="1">
      <c r="A53" s="217"/>
      <c r="B53" s="217"/>
      <c r="C53" s="484"/>
      <c r="D53" s="484"/>
      <c r="E53" s="484"/>
      <c r="F53" s="484"/>
      <c r="G53" s="484"/>
      <c r="H53" s="484"/>
      <c r="I53" s="162"/>
      <c r="J53" s="164"/>
      <c r="K53" s="164"/>
      <c r="L53" s="164"/>
      <c r="M53" s="164"/>
      <c r="N53" s="164"/>
      <c r="O53" s="218"/>
    </row>
    <row r="54" spans="1:21" ht="18.75" customHeight="1" thickBot="1">
      <c r="A54" s="718" t="s">
        <v>244</v>
      </c>
      <c r="B54" s="719"/>
      <c r="C54" s="719"/>
      <c r="D54" s="719"/>
      <c r="E54" s="719"/>
      <c r="F54" s="719"/>
      <c r="G54" s="719"/>
      <c r="H54" s="719"/>
      <c r="I54" s="719"/>
      <c r="J54" s="719"/>
      <c r="K54" s="719"/>
      <c r="L54" s="719"/>
      <c r="M54" s="719"/>
      <c r="N54" s="719"/>
      <c r="O54" s="720"/>
    </row>
    <row r="55" spans="1:21" ht="28.5" customHeight="1" thickTop="1">
      <c r="A55" s="11" t="s">
        <v>146</v>
      </c>
      <c r="B55" s="703" t="str">
        <f>+表紙!B3&amp;"　　（　３．立上り性能　）"</f>
        <v>グリドル　　（　３．立上り性能　）</v>
      </c>
      <c r="C55" s="739"/>
      <c r="D55" s="739"/>
      <c r="E55" s="739"/>
      <c r="F55" s="739"/>
      <c r="G55" s="739"/>
      <c r="H55" s="739"/>
      <c r="I55" s="739"/>
      <c r="J55" s="703" t="str">
        <f xml:space="preserve"> IF(表紙!$C$13="選択してください","","ガス種："&amp;表紙!$C$12)</f>
        <v>ガス種：選択してください</v>
      </c>
      <c r="K55" s="704"/>
      <c r="L55" s="704"/>
      <c r="M55" s="704"/>
      <c r="N55" s="704"/>
      <c r="O55" s="705"/>
    </row>
    <row r="56" spans="1:21" ht="18" customHeight="1" thickBot="1">
      <c r="A56" s="5" t="s">
        <v>147</v>
      </c>
      <c r="B56" s="707" t="str">
        <f>IF(表紙!$B$6=0,"",表紙!$B$6)</f>
        <v/>
      </c>
      <c r="C56" s="707"/>
      <c r="D56" s="707"/>
      <c r="E56" s="708"/>
      <c r="F56" s="708"/>
      <c r="G56" s="709"/>
      <c r="H56" s="678" t="s">
        <v>49</v>
      </c>
      <c r="I56" s="680"/>
      <c r="J56" s="743" t="str">
        <f>IF(表紙!$H$5=0,"",表紙!$H$5)</f>
        <v/>
      </c>
      <c r="K56" s="744"/>
      <c r="L56" s="744"/>
      <c r="M56" s="744"/>
      <c r="N56" s="744"/>
      <c r="O56" s="745"/>
    </row>
    <row r="57" spans="1:21" ht="13.35" customHeight="1">
      <c r="A57" s="139"/>
      <c r="B57" s="465"/>
      <c r="C57" s="136"/>
      <c r="D57" s="136"/>
      <c r="E57" s="136"/>
      <c r="F57" s="136"/>
      <c r="G57" s="136"/>
      <c r="H57" s="136"/>
      <c r="I57" s="141"/>
      <c r="J57" s="115"/>
      <c r="K57" s="115"/>
      <c r="L57" s="115"/>
      <c r="M57" s="115"/>
      <c r="N57" s="115"/>
      <c r="O57" s="209"/>
    </row>
    <row r="58" spans="1:21" ht="13.35" customHeight="1">
      <c r="A58" s="114"/>
      <c r="B58" s="465" t="s">
        <v>231</v>
      </c>
      <c r="C58" s="200"/>
      <c r="D58" s="200"/>
      <c r="E58" s="200"/>
      <c r="F58" s="222"/>
      <c r="G58" s="222"/>
      <c r="H58" s="134"/>
      <c r="I58" s="463"/>
      <c r="J58" s="463"/>
      <c r="K58" s="115"/>
      <c r="L58" s="115"/>
      <c r="M58" s="115"/>
      <c r="N58" s="115"/>
      <c r="O58" s="209"/>
    </row>
    <row r="59" spans="1:21" ht="13.35" customHeight="1">
      <c r="A59" s="198"/>
      <c r="B59" s="213"/>
      <c r="C59" s="200"/>
      <c r="D59" s="200"/>
      <c r="E59" s="200"/>
      <c r="F59" s="222"/>
      <c r="G59" s="222"/>
      <c r="H59" s="134"/>
      <c r="I59" s="463"/>
      <c r="J59" s="463"/>
      <c r="K59" s="115"/>
      <c r="L59" s="115"/>
      <c r="M59" s="115"/>
      <c r="N59" s="115"/>
      <c r="O59" s="209"/>
    </row>
    <row r="60" spans="1:21" ht="13.35" customHeight="1">
      <c r="A60" s="139"/>
      <c r="B60" s="115"/>
      <c r="C60" s="141"/>
      <c r="D60" s="141"/>
      <c r="E60" s="141"/>
      <c r="F60" s="215"/>
      <c r="G60" s="220"/>
      <c r="H60" s="141"/>
      <c r="I60" s="115"/>
      <c r="J60" s="115"/>
      <c r="K60" s="115"/>
      <c r="L60" s="115"/>
      <c r="M60" s="115"/>
      <c r="N60" s="115"/>
      <c r="O60" s="209"/>
    </row>
    <row r="61" spans="1:21" ht="13.35" customHeight="1">
      <c r="A61" s="139"/>
      <c r="B61" s="121"/>
      <c r="C61" s="141"/>
      <c r="D61" s="141"/>
      <c r="E61" s="141"/>
      <c r="F61" s="141"/>
      <c r="G61" s="141"/>
      <c r="H61" s="141"/>
      <c r="I61" s="115"/>
      <c r="J61" s="115"/>
      <c r="K61" s="115"/>
      <c r="L61" s="115"/>
      <c r="M61" s="115"/>
      <c r="N61" s="115"/>
      <c r="O61" s="209"/>
    </row>
    <row r="62" spans="1:21" ht="13.35" customHeight="1">
      <c r="A62" s="139"/>
      <c r="B62" s="115"/>
      <c r="C62" s="141"/>
      <c r="D62" s="141"/>
      <c r="E62" s="141"/>
      <c r="F62" s="141"/>
      <c r="G62" s="141"/>
      <c r="H62" s="141"/>
      <c r="I62" s="115"/>
      <c r="J62" s="115"/>
      <c r="K62" s="115"/>
      <c r="L62" s="115"/>
      <c r="M62" s="115"/>
      <c r="N62" s="115"/>
      <c r="O62" s="209"/>
    </row>
    <row r="63" spans="1:21" ht="13.35" customHeight="1">
      <c r="A63" s="139"/>
      <c r="B63" s="115"/>
      <c r="C63" s="141"/>
      <c r="D63" s="141"/>
      <c r="E63" s="141"/>
      <c r="F63" s="141"/>
      <c r="G63" s="141"/>
      <c r="H63" s="141"/>
      <c r="I63" s="115"/>
      <c r="J63" s="115"/>
      <c r="K63" s="115"/>
      <c r="L63" s="115"/>
      <c r="M63" s="115"/>
      <c r="N63" s="115"/>
      <c r="O63" s="209"/>
    </row>
    <row r="64" spans="1:21" ht="13.35" customHeight="1">
      <c r="A64" s="139"/>
      <c r="B64" s="115"/>
      <c r="C64" s="141"/>
      <c r="D64" s="141"/>
      <c r="E64" s="141"/>
      <c r="F64" s="141"/>
      <c r="G64" s="141"/>
      <c r="H64" s="141"/>
      <c r="I64" s="115"/>
      <c r="J64" s="115"/>
      <c r="K64" s="115"/>
      <c r="L64" s="115"/>
      <c r="M64" s="115"/>
      <c r="N64" s="115"/>
      <c r="O64" s="209"/>
    </row>
    <row r="65" spans="1:15" ht="13.35" customHeight="1">
      <c r="A65" s="139"/>
      <c r="B65" s="115"/>
      <c r="C65" s="141"/>
      <c r="D65" s="141"/>
      <c r="E65" s="141"/>
      <c r="F65" s="141"/>
      <c r="G65" s="141"/>
      <c r="H65" s="141"/>
      <c r="I65" s="115"/>
      <c r="J65" s="115"/>
      <c r="K65" s="115"/>
      <c r="L65" s="115"/>
      <c r="M65" s="115"/>
      <c r="N65" s="115"/>
      <c r="O65" s="209"/>
    </row>
    <row r="66" spans="1:15" ht="13.35" customHeight="1">
      <c r="A66" s="139"/>
      <c r="B66" s="115"/>
      <c r="C66" s="141"/>
      <c r="D66" s="141"/>
      <c r="E66" s="141"/>
      <c r="F66" s="141"/>
      <c r="G66" s="141"/>
      <c r="H66" s="141"/>
      <c r="I66" s="115"/>
      <c r="J66" s="115"/>
      <c r="K66" s="115"/>
      <c r="L66" s="115"/>
      <c r="M66" s="115"/>
      <c r="N66" s="115"/>
      <c r="O66" s="209"/>
    </row>
    <row r="67" spans="1:15" ht="13.35" customHeight="1">
      <c r="A67" s="139"/>
      <c r="B67" s="115"/>
      <c r="C67" s="141"/>
      <c r="D67" s="141"/>
      <c r="E67" s="141"/>
      <c r="F67" s="141"/>
      <c r="G67" s="141"/>
      <c r="H67" s="141"/>
      <c r="I67" s="115"/>
      <c r="J67" s="115"/>
      <c r="K67" s="115"/>
      <c r="L67" s="115"/>
      <c r="M67" s="115"/>
      <c r="N67" s="115"/>
      <c r="O67" s="209"/>
    </row>
    <row r="68" spans="1:15" ht="13.35" customHeight="1">
      <c r="A68" s="183"/>
      <c r="B68" s="465"/>
      <c r="C68" s="141"/>
      <c r="D68" s="141"/>
      <c r="E68" s="141"/>
      <c r="F68" s="141"/>
      <c r="G68" s="141"/>
      <c r="H68" s="141"/>
      <c r="I68" s="115"/>
      <c r="J68" s="115"/>
      <c r="K68" s="115"/>
      <c r="L68" s="115"/>
      <c r="M68" s="115"/>
      <c r="N68" s="115"/>
      <c r="O68" s="209"/>
    </row>
    <row r="69" spans="1:15" ht="13.35" customHeight="1">
      <c r="A69" s="223"/>
      <c r="B69" s="141"/>
      <c r="C69" s="141"/>
      <c r="D69" s="141"/>
      <c r="E69" s="141"/>
      <c r="F69" s="141"/>
      <c r="G69" s="141"/>
      <c r="H69" s="141"/>
      <c r="I69" s="115"/>
      <c r="J69" s="115"/>
      <c r="K69" s="115"/>
      <c r="L69" s="115"/>
      <c r="M69" s="115"/>
      <c r="N69" s="115"/>
      <c r="O69" s="209"/>
    </row>
    <row r="70" spans="1:15" ht="13.35" customHeight="1">
      <c r="A70" s="223"/>
      <c r="B70" s="141"/>
      <c r="C70" s="141"/>
      <c r="D70" s="141"/>
      <c r="E70" s="141"/>
      <c r="F70" s="141"/>
      <c r="G70" s="141"/>
      <c r="H70" s="141"/>
      <c r="I70" s="115"/>
      <c r="J70" s="115"/>
      <c r="K70" s="115"/>
      <c r="L70" s="115"/>
      <c r="M70" s="115"/>
      <c r="N70" s="115"/>
      <c r="O70" s="209"/>
    </row>
    <row r="71" spans="1:15" ht="13.35" customHeight="1">
      <c r="A71" s="223"/>
      <c r="B71" s="466" t="s">
        <v>3</v>
      </c>
      <c r="C71" s="141"/>
      <c r="D71" s="141"/>
      <c r="E71" s="141"/>
      <c r="F71" s="141"/>
      <c r="G71" s="141"/>
      <c r="H71" s="141"/>
      <c r="I71" s="115"/>
      <c r="J71" s="115"/>
      <c r="K71" s="115"/>
      <c r="L71" s="115"/>
      <c r="M71" s="115"/>
      <c r="N71" s="115"/>
      <c r="O71" s="209"/>
    </row>
    <row r="72" spans="1:15" ht="13.35" customHeight="1">
      <c r="A72" s="223"/>
      <c r="B72" s="141"/>
      <c r="C72" s="141"/>
      <c r="D72" s="141"/>
      <c r="E72" s="141"/>
      <c r="F72" s="141"/>
      <c r="G72" s="141"/>
      <c r="H72" s="141"/>
      <c r="I72" s="115"/>
      <c r="J72" s="115"/>
      <c r="K72" s="115"/>
      <c r="L72" s="115"/>
      <c r="M72" s="115"/>
      <c r="N72" s="115"/>
      <c r="O72" s="209"/>
    </row>
    <row r="73" spans="1:15" ht="13.35" customHeight="1">
      <c r="A73" s="223"/>
      <c r="B73" s="141"/>
      <c r="C73" s="141"/>
      <c r="D73" s="141"/>
      <c r="E73" s="141"/>
      <c r="F73" s="141"/>
      <c r="G73" s="141"/>
      <c r="H73" s="141"/>
      <c r="I73" s="115"/>
      <c r="J73" s="115"/>
      <c r="K73" s="115"/>
      <c r="L73" s="115"/>
      <c r="M73" s="115"/>
      <c r="N73" s="115"/>
      <c r="O73" s="209"/>
    </row>
    <row r="74" spans="1:15" ht="13.35" customHeight="1">
      <c r="A74" s="223"/>
      <c r="B74" s="141"/>
      <c r="C74" s="141"/>
      <c r="D74" s="141"/>
      <c r="E74" s="141"/>
      <c r="F74" s="141"/>
      <c r="G74" s="141"/>
      <c r="H74" s="141"/>
      <c r="I74" s="115"/>
      <c r="J74" s="115"/>
      <c r="K74" s="115"/>
      <c r="L74" s="115"/>
      <c r="M74" s="115"/>
      <c r="N74" s="115"/>
      <c r="O74" s="209"/>
    </row>
    <row r="75" spans="1:15" ht="13.35" customHeight="1">
      <c r="A75" s="223"/>
      <c r="B75" s="141"/>
      <c r="C75" s="141"/>
      <c r="D75" s="141"/>
      <c r="E75" s="141"/>
      <c r="F75" s="141"/>
      <c r="G75" s="141"/>
      <c r="H75" s="141"/>
      <c r="I75" s="115"/>
      <c r="J75" s="115"/>
      <c r="K75" s="115"/>
      <c r="L75" s="115"/>
      <c r="M75" s="115"/>
      <c r="N75" s="115"/>
      <c r="O75" s="209"/>
    </row>
    <row r="76" spans="1:15" ht="13.35" customHeight="1">
      <c r="A76" s="223"/>
      <c r="B76" s="141"/>
      <c r="C76" s="141"/>
      <c r="D76" s="141"/>
      <c r="E76" s="141"/>
      <c r="F76" s="141"/>
      <c r="G76" s="141"/>
      <c r="H76" s="141"/>
      <c r="I76" s="115"/>
      <c r="J76" s="115"/>
      <c r="K76" s="115"/>
      <c r="L76" s="115"/>
      <c r="M76" s="115"/>
      <c r="N76" s="115"/>
      <c r="O76" s="209"/>
    </row>
    <row r="77" spans="1:15" ht="13.35" customHeight="1">
      <c r="A77" s="223"/>
      <c r="B77" s="141"/>
      <c r="C77" s="141"/>
      <c r="D77" s="141"/>
      <c r="E77" s="141"/>
      <c r="F77" s="141"/>
      <c r="G77" s="141"/>
      <c r="H77" s="141"/>
      <c r="I77" s="115"/>
      <c r="J77" s="115"/>
      <c r="K77" s="115"/>
      <c r="L77" s="115"/>
      <c r="M77" s="115"/>
      <c r="N77" s="115"/>
      <c r="O77" s="209"/>
    </row>
    <row r="78" spans="1:15" ht="13.35" customHeight="1">
      <c r="A78" s="223"/>
      <c r="B78" s="141"/>
      <c r="C78" s="141"/>
      <c r="D78" s="141"/>
      <c r="E78" s="141"/>
      <c r="F78" s="141"/>
      <c r="G78" s="141"/>
      <c r="H78" s="141"/>
      <c r="I78" s="115"/>
      <c r="J78" s="115"/>
      <c r="K78" s="115"/>
      <c r="L78" s="115"/>
      <c r="M78" s="115"/>
      <c r="N78" s="115"/>
      <c r="O78" s="209"/>
    </row>
    <row r="79" spans="1:15" ht="13.35" customHeight="1">
      <c r="A79" s="223"/>
      <c r="B79" s="141"/>
      <c r="C79" s="141"/>
      <c r="D79" s="141"/>
      <c r="E79" s="141"/>
      <c r="F79" s="141"/>
      <c r="G79" s="141"/>
      <c r="H79" s="141"/>
      <c r="I79" s="115"/>
      <c r="J79" s="115"/>
      <c r="K79" s="115"/>
      <c r="L79" s="115"/>
      <c r="M79" s="115"/>
      <c r="N79" s="115"/>
      <c r="O79" s="209"/>
    </row>
    <row r="80" spans="1:15" ht="13.35" customHeight="1">
      <c r="A80" s="223"/>
      <c r="B80" s="141"/>
      <c r="C80" s="141"/>
      <c r="D80" s="141"/>
      <c r="E80" s="141"/>
      <c r="F80" s="141"/>
      <c r="G80" s="141"/>
      <c r="H80" s="141"/>
      <c r="I80" s="115"/>
      <c r="J80" s="115"/>
      <c r="K80" s="115"/>
      <c r="L80" s="115"/>
      <c r="M80" s="115"/>
      <c r="N80" s="115"/>
      <c r="O80" s="209"/>
    </row>
    <row r="81" spans="1:15" ht="13.35" customHeight="1">
      <c r="A81" s="223"/>
      <c r="B81" s="141"/>
      <c r="C81" s="141"/>
      <c r="D81" s="141"/>
      <c r="E81" s="141"/>
      <c r="F81" s="141"/>
      <c r="G81" s="141"/>
      <c r="H81" s="141"/>
      <c r="I81" s="115"/>
      <c r="J81" s="115"/>
      <c r="K81" s="115"/>
      <c r="L81" s="115"/>
      <c r="M81" s="115"/>
      <c r="N81" s="115"/>
      <c r="O81" s="209"/>
    </row>
    <row r="82" spans="1:15" ht="13.35" customHeight="1">
      <c r="A82" s="223"/>
      <c r="B82" s="141"/>
      <c r="C82" s="141"/>
      <c r="D82" s="141"/>
      <c r="E82" s="141"/>
      <c r="F82" s="141"/>
      <c r="G82" s="141"/>
      <c r="H82" s="141"/>
      <c r="I82" s="115"/>
      <c r="J82" s="115"/>
      <c r="K82" s="115"/>
      <c r="L82" s="115"/>
      <c r="M82" s="115"/>
      <c r="N82" s="115"/>
      <c r="O82" s="209"/>
    </row>
    <row r="83" spans="1:15" ht="13.35" customHeight="1">
      <c r="A83" s="139"/>
      <c r="B83" s="465"/>
      <c r="C83" s="136"/>
      <c r="D83" s="136"/>
      <c r="E83" s="136"/>
      <c r="F83" s="136"/>
      <c r="G83" s="136"/>
      <c r="H83" s="136"/>
      <c r="I83" s="141"/>
      <c r="J83" s="115"/>
      <c r="K83" s="115"/>
      <c r="L83" s="115"/>
      <c r="M83" s="115"/>
      <c r="N83" s="115"/>
      <c r="O83" s="209"/>
    </row>
    <row r="84" spans="1:15" ht="13.35" customHeight="1">
      <c r="A84" s="139"/>
      <c r="B84" s="465"/>
      <c r="C84" s="136"/>
      <c r="D84" s="136"/>
      <c r="E84" s="136"/>
      <c r="F84" s="136"/>
      <c r="G84" s="136"/>
      <c r="H84" s="136"/>
      <c r="I84" s="141"/>
      <c r="J84" s="115"/>
      <c r="K84" s="115"/>
      <c r="L84" s="115"/>
      <c r="M84" s="115"/>
      <c r="N84" s="115"/>
      <c r="O84" s="209"/>
    </row>
    <row r="85" spans="1:15" ht="13.35" customHeight="1">
      <c r="A85" s="139"/>
      <c r="B85" s="465"/>
      <c r="C85" s="136"/>
      <c r="D85" s="136"/>
      <c r="E85" s="136"/>
      <c r="F85" s="136"/>
      <c r="G85" s="136"/>
      <c r="H85" s="136"/>
      <c r="I85" s="141"/>
      <c r="J85" s="115"/>
      <c r="K85" s="115"/>
      <c r="L85" s="115"/>
      <c r="M85" s="115"/>
      <c r="N85" s="115"/>
      <c r="O85" s="209"/>
    </row>
    <row r="86" spans="1:15" ht="13.35" customHeight="1">
      <c r="A86" s="139"/>
      <c r="B86" s="465"/>
      <c r="C86" s="136"/>
      <c r="D86" s="136"/>
      <c r="E86" s="136"/>
      <c r="F86" s="136"/>
      <c r="G86" s="136"/>
      <c r="H86" s="136"/>
      <c r="I86" s="141"/>
      <c r="J86" s="115"/>
      <c r="K86" s="115"/>
      <c r="L86" s="115"/>
      <c r="M86" s="115"/>
      <c r="N86" s="115"/>
      <c r="O86" s="209"/>
    </row>
    <row r="87" spans="1:15" ht="13.35" customHeight="1">
      <c r="A87" s="139"/>
      <c r="B87" s="465"/>
      <c r="C87" s="136"/>
      <c r="D87" s="136"/>
      <c r="E87" s="136"/>
      <c r="F87" s="136"/>
      <c r="G87" s="136"/>
      <c r="H87" s="136"/>
      <c r="I87" s="141"/>
      <c r="J87" s="115"/>
      <c r="K87" s="115"/>
      <c r="L87" s="115"/>
      <c r="M87" s="115"/>
      <c r="N87" s="115"/>
      <c r="O87" s="209"/>
    </row>
    <row r="88" spans="1:15" ht="13.35" customHeight="1">
      <c r="A88" s="139"/>
      <c r="B88" s="465"/>
      <c r="C88" s="136"/>
      <c r="D88" s="136"/>
      <c r="E88" s="136"/>
      <c r="F88" s="136"/>
      <c r="G88" s="136"/>
      <c r="H88" s="136"/>
      <c r="I88" s="141"/>
      <c r="J88" s="115"/>
      <c r="K88" s="115"/>
      <c r="L88" s="115"/>
      <c r="M88" s="115"/>
      <c r="N88" s="115"/>
      <c r="O88" s="209"/>
    </row>
    <row r="89" spans="1:15" ht="13.35" customHeight="1">
      <c r="A89" s="139"/>
      <c r="B89" s="465"/>
      <c r="C89" s="136"/>
      <c r="D89" s="136"/>
      <c r="E89" s="136"/>
      <c r="F89" s="136"/>
      <c r="G89" s="136"/>
      <c r="H89" s="136"/>
      <c r="I89" s="141"/>
      <c r="J89" s="115"/>
      <c r="K89" s="115"/>
      <c r="L89" s="115"/>
      <c r="M89" s="115"/>
      <c r="N89" s="115"/>
      <c r="O89" s="209"/>
    </row>
    <row r="90" spans="1:15" ht="13.35" customHeight="1">
      <c r="A90" s="139"/>
      <c r="B90" s="465"/>
      <c r="C90" s="136"/>
      <c r="D90" s="136"/>
      <c r="E90" s="136"/>
      <c r="F90" s="136"/>
      <c r="G90" s="136"/>
      <c r="H90" s="136"/>
      <c r="I90" s="141"/>
      <c r="J90" s="115"/>
      <c r="K90" s="115"/>
      <c r="L90" s="115"/>
      <c r="M90" s="115"/>
      <c r="N90" s="115"/>
      <c r="O90" s="209"/>
    </row>
    <row r="91" spans="1:15" ht="13.35" customHeight="1">
      <c r="A91" s="139"/>
      <c r="B91" s="465"/>
      <c r="C91" s="136"/>
      <c r="D91" s="136"/>
      <c r="E91" s="136"/>
      <c r="F91" s="136"/>
      <c r="G91" s="136"/>
      <c r="H91" s="136"/>
      <c r="I91" s="141"/>
      <c r="J91" s="115"/>
      <c r="K91" s="115"/>
      <c r="L91" s="115"/>
      <c r="M91" s="115"/>
      <c r="N91" s="115"/>
      <c r="O91" s="209"/>
    </row>
    <row r="92" spans="1:15" ht="13.35" customHeight="1">
      <c r="A92" s="139"/>
      <c r="B92" s="465"/>
      <c r="C92" s="136"/>
      <c r="D92" s="136"/>
      <c r="E92" s="136"/>
      <c r="F92" s="136"/>
      <c r="G92" s="136"/>
      <c r="H92" s="136"/>
      <c r="I92" s="141"/>
      <c r="J92" s="115"/>
      <c r="K92" s="115"/>
      <c r="L92" s="115"/>
      <c r="M92" s="115"/>
      <c r="N92" s="115"/>
      <c r="O92" s="209"/>
    </row>
    <row r="93" spans="1:15" ht="13.35" customHeight="1">
      <c r="A93" s="139"/>
      <c r="B93" s="465"/>
      <c r="C93" s="136"/>
      <c r="D93" s="136"/>
      <c r="E93" s="136"/>
      <c r="F93" s="136"/>
      <c r="G93" s="136"/>
      <c r="H93" s="136"/>
      <c r="I93" s="141"/>
      <c r="J93" s="115"/>
      <c r="K93" s="115"/>
      <c r="L93" s="115"/>
      <c r="M93" s="115"/>
      <c r="N93" s="115"/>
      <c r="O93" s="209"/>
    </row>
    <row r="94" spans="1:15" ht="13.35" customHeight="1">
      <c r="A94" s="139"/>
      <c r="B94" s="465"/>
      <c r="C94" s="136"/>
      <c r="D94" s="136"/>
      <c r="E94" s="136"/>
      <c r="F94" s="136"/>
      <c r="G94" s="136"/>
      <c r="H94" s="136"/>
      <c r="I94" s="141"/>
      <c r="J94" s="115"/>
      <c r="K94" s="115"/>
      <c r="L94" s="115"/>
      <c r="M94" s="115"/>
      <c r="N94" s="115"/>
      <c r="O94" s="209"/>
    </row>
    <row r="95" spans="1:15" ht="13.35" customHeight="1">
      <c r="A95" s="139"/>
      <c r="B95" s="465"/>
      <c r="C95" s="136"/>
      <c r="D95" s="136"/>
      <c r="E95" s="136"/>
      <c r="F95" s="136"/>
      <c r="G95" s="136"/>
      <c r="H95" s="136"/>
      <c r="I95" s="141"/>
      <c r="J95" s="115"/>
      <c r="K95" s="115"/>
      <c r="L95" s="115"/>
      <c r="M95" s="115"/>
      <c r="N95" s="115"/>
      <c r="O95" s="209"/>
    </row>
    <row r="96" spans="1:15" ht="13.35" customHeight="1">
      <c r="A96" s="139"/>
      <c r="B96" s="465"/>
      <c r="C96" s="136"/>
      <c r="D96" s="136"/>
      <c r="E96" s="136"/>
      <c r="F96" s="136"/>
      <c r="G96" s="136"/>
      <c r="H96" s="136"/>
      <c r="I96" s="141"/>
      <c r="J96" s="115"/>
      <c r="K96" s="115"/>
      <c r="L96" s="115"/>
      <c r="M96" s="115"/>
      <c r="N96" s="115"/>
      <c r="O96" s="209"/>
    </row>
    <row r="97" spans="1:15" ht="13.35" customHeight="1">
      <c r="A97" s="139"/>
      <c r="B97" s="465"/>
      <c r="C97" s="136"/>
      <c r="D97" s="136"/>
      <c r="E97" s="136"/>
      <c r="F97" s="136"/>
      <c r="G97" s="136"/>
      <c r="H97" s="136"/>
      <c r="I97" s="141"/>
      <c r="J97" s="115"/>
      <c r="K97" s="115"/>
      <c r="L97" s="115"/>
      <c r="M97" s="115"/>
      <c r="N97" s="115"/>
      <c r="O97" s="209"/>
    </row>
    <row r="98" spans="1:15" ht="13.35" customHeight="1">
      <c r="A98" s="139"/>
      <c r="B98" s="465"/>
      <c r="C98" s="136"/>
      <c r="D98" s="136"/>
      <c r="E98" s="136"/>
      <c r="F98" s="136"/>
      <c r="G98" s="136"/>
      <c r="H98" s="136"/>
      <c r="I98" s="141"/>
      <c r="J98" s="115"/>
      <c r="K98" s="115"/>
      <c r="L98" s="115"/>
      <c r="M98" s="115"/>
      <c r="N98" s="115"/>
      <c r="O98" s="209"/>
    </row>
    <row r="99" spans="1:15" ht="13.35" customHeight="1">
      <c r="A99" s="139"/>
      <c r="B99" s="465"/>
      <c r="C99" s="136"/>
      <c r="D99" s="136"/>
      <c r="E99" s="136"/>
      <c r="F99" s="136"/>
      <c r="G99" s="136"/>
      <c r="H99" s="136"/>
      <c r="I99" s="141"/>
      <c r="J99" s="115"/>
      <c r="K99" s="115"/>
      <c r="L99" s="115"/>
      <c r="M99" s="115"/>
      <c r="N99" s="115"/>
      <c r="O99" s="209"/>
    </row>
    <row r="100" spans="1:15" ht="13.35" customHeight="1">
      <c r="A100" s="139"/>
      <c r="B100" s="465"/>
      <c r="C100" s="136"/>
      <c r="D100" s="136"/>
      <c r="E100" s="136"/>
      <c r="F100" s="136"/>
      <c r="G100" s="136"/>
      <c r="H100" s="136"/>
      <c r="I100" s="141"/>
      <c r="J100" s="115"/>
      <c r="K100" s="115"/>
      <c r="L100" s="115"/>
      <c r="M100" s="115"/>
      <c r="N100" s="115"/>
      <c r="O100" s="209"/>
    </row>
    <row r="101" spans="1:15" ht="13.35" customHeight="1">
      <c r="A101" s="139"/>
      <c r="B101" s="465"/>
      <c r="C101" s="136"/>
      <c r="D101" s="136"/>
      <c r="E101" s="136"/>
      <c r="F101" s="136"/>
      <c r="G101" s="136"/>
      <c r="H101" s="136"/>
      <c r="I101" s="141"/>
      <c r="J101" s="115"/>
      <c r="K101" s="115"/>
      <c r="L101" s="115"/>
      <c r="M101" s="115"/>
      <c r="N101" s="115"/>
      <c r="O101" s="209"/>
    </row>
    <row r="102" spans="1:15" ht="13.35" customHeight="1">
      <c r="A102" s="139"/>
      <c r="B102" s="465"/>
      <c r="C102" s="136"/>
      <c r="D102" s="136"/>
      <c r="E102" s="136"/>
      <c r="F102" s="136"/>
      <c r="G102" s="136"/>
      <c r="H102" s="136"/>
      <c r="I102" s="141"/>
      <c r="J102" s="115"/>
      <c r="K102" s="115"/>
      <c r="L102" s="115"/>
      <c r="M102" s="115"/>
      <c r="N102" s="115"/>
      <c r="O102" s="209"/>
    </row>
    <row r="103" spans="1:15" ht="13.35" customHeight="1">
      <c r="A103" s="139"/>
      <c r="B103" s="465"/>
      <c r="C103" s="136"/>
      <c r="D103" s="136"/>
      <c r="E103" s="136"/>
      <c r="F103" s="136"/>
      <c r="G103" s="136"/>
      <c r="H103" s="136"/>
      <c r="I103" s="141"/>
      <c r="J103" s="115"/>
      <c r="K103" s="115"/>
      <c r="L103" s="115"/>
      <c r="M103" s="115"/>
      <c r="N103" s="115"/>
      <c r="O103" s="209"/>
    </row>
    <row r="104" spans="1:15" ht="13.35" customHeight="1">
      <c r="A104" s="139"/>
      <c r="B104" s="465"/>
      <c r="C104" s="136"/>
      <c r="D104" s="136"/>
      <c r="E104" s="136"/>
      <c r="F104" s="136"/>
      <c r="G104" s="136"/>
      <c r="H104" s="136"/>
      <c r="I104" s="141"/>
      <c r="J104" s="115"/>
      <c r="K104" s="115"/>
      <c r="L104" s="115"/>
      <c r="M104" s="115"/>
      <c r="N104" s="115"/>
      <c r="O104" s="209"/>
    </row>
    <row r="105" spans="1:15" ht="13.35" customHeight="1">
      <c r="A105" s="139"/>
      <c r="B105" s="465"/>
      <c r="C105" s="136"/>
      <c r="D105" s="136"/>
      <c r="E105" s="136"/>
      <c r="F105" s="136"/>
      <c r="G105" s="136"/>
      <c r="H105" s="136"/>
      <c r="I105" s="141"/>
      <c r="J105" s="115"/>
      <c r="K105" s="115"/>
      <c r="L105" s="115"/>
      <c r="M105" s="115"/>
      <c r="N105" s="115"/>
      <c r="O105" s="209"/>
    </row>
    <row r="106" spans="1:15" ht="13.35" customHeight="1">
      <c r="A106" s="139"/>
      <c r="B106" s="465"/>
      <c r="C106" s="136"/>
      <c r="D106" s="136"/>
      <c r="E106" s="136"/>
      <c r="F106" s="136"/>
      <c r="G106" s="136"/>
      <c r="H106" s="136"/>
      <c r="I106" s="141"/>
      <c r="J106" s="115"/>
      <c r="K106" s="115"/>
      <c r="L106" s="115"/>
      <c r="M106" s="115"/>
      <c r="N106" s="115"/>
      <c r="O106" s="209"/>
    </row>
    <row r="107" spans="1:15" ht="13.35" customHeight="1">
      <c r="A107" s="139"/>
      <c r="B107" s="465"/>
      <c r="C107" s="136"/>
      <c r="D107" s="136"/>
      <c r="E107" s="136"/>
      <c r="F107" s="136"/>
      <c r="G107" s="136"/>
      <c r="H107" s="136"/>
      <c r="I107" s="141"/>
      <c r="J107" s="115"/>
      <c r="K107" s="115"/>
      <c r="L107" s="115"/>
      <c r="M107" s="115"/>
      <c r="N107" s="115"/>
      <c r="O107" s="209"/>
    </row>
    <row r="108" spans="1:15" ht="15" customHeight="1" thickBot="1">
      <c r="A108" s="156"/>
      <c r="B108" s="217"/>
      <c r="C108" s="217"/>
      <c r="D108" s="217"/>
      <c r="E108" s="164"/>
      <c r="F108" s="164"/>
      <c r="G108" s="164"/>
      <c r="H108" s="164"/>
      <c r="I108" s="164"/>
      <c r="J108" s="164"/>
      <c r="K108" s="164"/>
      <c r="L108" s="164"/>
      <c r="M108" s="164"/>
      <c r="N108" s="164"/>
      <c r="O108" s="221"/>
    </row>
    <row r="109" spans="1:15" s="4" customFormat="1" ht="15" customHeight="1"/>
    <row r="110" spans="1:15" s="4" customFormat="1" ht="15" customHeight="1"/>
    <row r="111" spans="1:15" s="4" customFormat="1" ht="15" customHeight="1"/>
    <row r="112" spans="1:15" s="4" customFormat="1" ht="15" customHeight="1"/>
    <row r="113" s="4" customFormat="1"/>
    <row r="114" s="4" customFormat="1"/>
    <row r="115" s="4" customFormat="1"/>
    <row r="116" s="4" customFormat="1"/>
  </sheetData>
  <sheetProtection password="CC9A" sheet="1" objects="1" scenarios="1" formatCells="0" formatRows="0" insertRows="0" deleteRows="0"/>
  <mergeCells count="65">
    <mergeCell ref="N6:O6"/>
    <mergeCell ref="K27:L27"/>
    <mergeCell ref="N23:O23"/>
    <mergeCell ref="A2:O2"/>
    <mergeCell ref="C5:E5"/>
    <mergeCell ref="F5:F6"/>
    <mergeCell ref="N5:O5"/>
    <mergeCell ref="I22:J22"/>
    <mergeCell ref="N22:O22"/>
    <mergeCell ref="K20:L20"/>
    <mergeCell ref="H4:I4"/>
    <mergeCell ref="H5:I6"/>
    <mergeCell ref="L5:M6"/>
    <mergeCell ref="B3:I3"/>
    <mergeCell ref="B5:B6"/>
    <mergeCell ref="J3:O3"/>
    <mergeCell ref="C6:E6"/>
    <mergeCell ref="N37:O37"/>
    <mergeCell ref="B4:G4"/>
    <mergeCell ref="J4:O4"/>
    <mergeCell ref="J5:K5"/>
    <mergeCell ref="J6:K6"/>
    <mergeCell ref="K19:L19"/>
    <mergeCell ref="B9:N15"/>
    <mergeCell ref="I19:J19"/>
    <mergeCell ref="N25:O25"/>
    <mergeCell ref="N20:O20"/>
    <mergeCell ref="I31:J31"/>
    <mergeCell ref="K23:L23"/>
    <mergeCell ref="K25:L25"/>
    <mergeCell ref="I25:J25"/>
    <mergeCell ref="N27:O27"/>
    <mergeCell ref="K22:L22"/>
    <mergeCell ref="I20:J20"/>
    <mergeCell ref="I23:J23"/>
    <mergeCell ref="K49:L49"/>
    <mergeCell ref="I39:J39"/>
    <mergeCell ref="K40:L40"/>
    <mergeCell ref="K39:L39"/>
    <mergeCell ref="K29:L29"/>
    <mergeCell ref="I36:J36"/>
    <mergeCell ref="I37:J37"/>
    <mergeCell ref="K36:L36"/>
    <mergeCell ref="I35:J35"/>
    <mergeCell ref="K35:L35"/>
    <mergeCell ref="K31:L31"/>
    <mergeCell ref="N35:O35"/>
    <mergeCell ref="N36:O36"/>
    <mergeCell ref="N31:O31"/>
    <mergeCell ref="J56:O56"/>
    <mergeCell ref="I38:J38"/>
    <mergeCell ref="N40:O40"/>
    <mergeCell ref="N38:O38"/>
    <mergeCell ref="B56:G56"/>
    <mergeCell ref="H56:I56"/>
    <mergeCell ref="I40:J40"/>
    <mergeCell ref="K37:L37"/>
    <mergeCell ref="K38:L38"/>
    <mergeCell ref="I42:J42"/>
    <mergeCell ref="B55:I55"/>
    <mergeCell ref="A54:O54"/>
    <mergeCell ref="J55:O55"/>
    <mergeCell ref="N49:O49"/>
    <mergeCell ref="I49:J49"/>
    <mergeCell ref="N39:O39"/>
  </mergeCells>
  <phoneticPr fontId="3"/>
  <conditionalFormatting sqref="K29:L29">
    <cfRule type="cellIs" dxfId="7" priority="1" stopIfTrue="1" operator="greaterThan">
      <formula>0.1</formula>
    </cfRule>
  </conditionalFormatting>
  <dataValidations count="1">
    <dataValidation type="list" allowBlank="1" showInputMessage="1" showErrorMessage="1" sqref="I42:J42">
      <formula1>"（選択）,湿 式,乾　式"</formula1>
    </dataValidation>
  </dataValidations>
  <pageMargins left="0.78740157480314965" right="0.51181102362204722" top="0.59055118110236227" bottom="0.59055118110236227" header="0.19685039370078741" footer="0.19685039370078741"/>
  <pageSetup paperSize="9" fitToHeight="0" orientation="portrait" r:id="rId1"/>
  <headerFooter alignWithMargins="0"/>
  <rowBreaks count="1" manualBreakCount="1">
    <brk id="52" max="16383" man="1"/>
  </rowBreaks>
  <ignoredErrors>
    <ignoredError sqref="K31" unlockedFormula="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114"/>
  <sheetViews>
    <sheetView view="pageBreakPreview" zoomScaleNormal="100" zoomScaleSheetLayoutView="100" workbookViewId="0">
      <selection activeCell="B5" sqref="B5:E5"/>
    </sheetView>
  </sheetViews>
  <sheetFormatPr defaultColWidth="9" defaultRowHeight="13.5"/>
  <cols>
    <col min="1" max="1" width="6.875" style="1" customWidth="1"/>
    <col min="2" max="3" width="8.125" style="1" customWidth="1"/>
    <col min="4" max="4" width="7.375" style="1" customWidth="1"/>
    <col min="5" max="5" width="6.75" style="1" customWidth="1"/>
    <col min="6" max="7" width="8.125" style="1" customWidth="1"/>
    <col min="8" max="10" width="8.625" style="1" customWidth="1"/>
    <col min="11" max="11" width="8" style="1" customWidth="1"/>
    <col min="12" max="12" width="2.75" style="1" customWidth="1"/>
    <col min="13" max="13" width="5.625" style="1" customWidth="1"/>
    <col min="14" max="16384" width="9" style="1"/>
  </cols>
  <sheetData>
    <row r="1" spans="1:21" ht="15" customHeight="1" thickBot="1">
      <c r="A1" s="121"/>
      <c r="B1" s="121"/>
      <c r="C1" s="121"/>
      <c r="D1" s="121"/>
      <c r="E1" s="121"/>
      <c r="F1" s="121"/>
      <c r="G1" s="121"/>
      <c r="H1" s="121"/>
      <c r="I1" s="121"/>
      <c r="J1" s="121"/>
      <c r="K1" s="121"/>
      <c r="L1" s="121"/>
      <c r="M1" s="4"/>
    </row>
    <row r="2" spans="1:21" s="10" customFormat="1" ht="18.75" customHeight="1" thickBot="1">
      <c r="A2" s="718" t="s">
        <v>244</v>
      </c>
      <c r="B2" s="719"/>
      <c r="C2" s="719"/>
      <c r="D2" s="719"/>
      <c r="E2" s="719"/>
      <c r="F2" s="719"/>
      <c r="G2" s="719"/>
      <c r="H2" s="719"/>
      <c r="I2" s="719"/>
      <c r="J2" s="719"/>
      <c r="K2" s="719"/>
      <c r="L2" s="720"/>
    </row>
    <row r="3" spans="1:21" s="10" customFormat="1" ht="28.5" customHeight="1" thickTop="1">
      <c r="A3" s="224" t="s">
        <v>146</v>
      </c>
      <c r="B3" s="703" t="str">
        <f>+表紙!B3&amp;"　　（　４．調理能力　）"</f>
        <v>グリドル　　（　４．調理能力　）</v>
      </c>
      <c r="C3" s="704"/>
      <c r="D3" s="704"/>
      <c r="E3" s="704"/>
      <c r="F3" s="704"/>
      <c r="G3" s="704"/>
      <c r="H3" s="704"/>
      <c r="I3" s="790"/>
      <c r="J3" s="703" t="str">
        <f xml:space="preserve"> IF(表紙!$C$13="選択してください","","ガス種："&amp;表紙!$C$12)</f>
        <v>ガス種：選択してください</v>
      </c>
      <c r="K3" s="704"/>
      <c r="L3" s="705"/>
    </row>
    <row r="4" spans="1:21" s="10" customFormat="1" ht="18" customHeight="1" thickBot="1">
      <c r="A4" s="5" t="s">
        <v>147</v>
      </c>
      <c r="B4" s="707" t="str">
        <f>IF(表紙!$B$6=0,"",表紙!$B$6)</f>
        <v/>
      </c>
      <c r="C4" s="707"/>
      <c r="D4" s="708"/>
      <c r="E4" s="708"/>
      <c r="F4" s="709"/>
      <c r="G4" s="55" t="s">
        <v>1</v>
      </c>
      <c r="H4" s="710" t="str">
        <f>IF(表紙!$H$5=0,"",表紙!$H$5)</f>
        <v/>
      </c>
      <c r="I4" s="711"/>
      <c r="J4" s="711"/>
      <c r="K4" s="711"/>
      <c r="L4" s="712"/>
    </row>
    <row r="5" spans="1:21" s="10" customFormat="1" ht="18" customHeight="1" thickBot="1">
      <c r="A5" s="384" t="s">
        <v>20</v>
      </c>
      <c r="B5" s="713"/>
      <c r="C5" s="714"/>
      <c r="D5" s="714"/>
      <c r="E5" s="715"/>
      <c r="F5" s="461" t="s">
        <v>67</v>
      </c>
      <c r="G5" s="390"/>
      <c r="H5" s="461" t="s">
        <v>36</v>
      </c>
      <c r="I5" s="390"/>
      <c r="J5" s="461" t="s">
        <v>10</v>
      </c>
      <c r="K5" s="774"/>
      <c r="L5" s="775"/>
    </row>
    <row r="6" spans="1:21" s="10" customFormat="1" ht="8.25" customHeight="1">
      <c r="A6" s="228"/>
      <c r="B6" s="226"/>
      <c r="C6" s="491"/>
      <c r="D6" s="491"/>
      <c r="E6" s="491"/>
      <c r="F6" s="227"/>
      <c r="G6" s="492"/>
      <c r="H6" s="226"/>
      <c r="I6" s="492"/>
      <c r="J6" s="227"/>
      <c r="K6" s="493"/>
      <c r="L6" s="494"/>
    </row>
    <row r="7" spans="1:21" s="10" customFormat="1" ht="12">
      <c r="A7" s="223"/>
      <c r="B7" s="435" t="s">
        <v>454</v>
      </c>
      <c r="C7" s="285"/>
      <c r="D7" s="285"/>
      <c r="E7" s="285"/>
      <c r="F7" s="225"/>
      <c r="G7" s="243"/>
      <c r="H7" s="141"/>
      <c r="I7" s="243"/>
      <c r="J7" s="225"/>
      <c r="K7" s="239"/>
      <c r="L7" s="238"/>
    </row>
    <row r="8" spans="1:21" s="10" customFormat="1" ht="17.45" customHeight="1">
      <c r="A8" s="114"/>
      <c r="B8" s="694" t="s">
        <v>460</v>
      </c>
      <c r="C8" s="694"/>
      <c r="D8" s="694"/>
      <c r="E8" s="694"/>
      <c r="F8" s="694"/>
      <c r="G8" s="694"/>
      <c r="H8" s="694"/>
      <c r="I8" s="694"/>
      <c r="J8" s="694"/>
      <c r="K8" s="694"/>
      <c r="L8" s="116"/>
      <c r="M8" s="12"/>
      <c r="N8" s="12"/>
      <c r="O8" s="12"/>
      <c r="P8" s="12"/>
      <c r="Q8" s="12"/>
      <c r="R8" s="12"/>
      <c r="S8" s="12"/>
      <c r="T8" s="12"/>
      <c r="U8" s="12"/>
    </row>
    <row r="9" spans="1:21" s="10" customFormat="1" ht="17.45" customHeight="1">
      <c r="A9" s="114"/>
      <c r="B9" s="694"/>
      <c r="C9" s="694"/>
      <c r="D9" s="694"/>
      <c r="E9" s="694"/>
      <c r="F9" s="694"/>
      <c r="G9" s="694"/>
      <c r="H9" s="694"/>
      <c r="I9" s="694"/>
      <c r="J9" s="694"/>
      <c r="K9" s="694"/>
      <c r="L9" s="116"/>
      <c r="M9" s="12"/>
      <c r="N9" s="12"/>
      <c r="O9" s="12"/>
      <c r="P9" s="12"/>
      <c r="Q9" s="12"/>
      <c r="R9" s="12"/>
      <c r="S9" s="12"/>
      <c r="T9" s="12"/>
      <c r="U9" s="12"/>
    </row>
    <row r="10" spans="1:21" s="10" customFormat="1" ht="17.45" customHeight="1">
      <c r="A10" s="114"/>
      <c r="B10" s="694"/>
      <c r="C10" s="694"/>
      <c r="D10" s="694"/>
      <c r="E10" s="694"/>
      <c r="F10" s="694"/>
      <c r="G10" s="694"/>
      <c r="H10" s="694"/>
      <c r="I10" s="694"/>
      <c r="J10" s="694"/>
      <c r="K10" s="694"/>
      <c r="L10" s="116"/>
      <c r="M10" s="12"/>
      <c r="N10" s="12"/>
      <c r="O10" s="12"/>
      <c r="P10" s="12"/>
      <c r="Q10" s="12"/>
      <c r="R10" s="12"/>
      <c r="S10" s="12"/>
      <c r="T10" s="12"/>
      <c r="U10" s="12"/>
    </row>
    <row r="11" spans="1:21" s="10" customFormat="1" ht="17.45" customHeight="1">
      <c r="A11" s="114"/>
      <c r="B11" s="694"/>
      <c r="C11" s="694"/>
      <c r="D11" s="694"/>
      <c r="E11" s="694"/>
      <c r="F11" s="694"/>
      <c r="G11" s="694"/>
      <c r="H11" s="694"/>
      <c r="I11" s="694"/>
      <c r="J11" s="694"/>
      <c r="K11" s="694"/>
      <c r="L11" s="116"/>
      <c r="M11" s="12"/>
      <c r="N11" s="12"/>
      <c r="O11" s="12"/>
      <c r="P11" s="12"/>
      <c r="Q11" s="12"/>
      <c r="R11" s="12"/>
      <c r="S11" s="12"/>
      <c r="T11" s="12"/>
      <c r="U11" s="12"/>
    </row>
    <row r="12" spans="1:21" s="10" customFormat="1" ht="17.45" customHeight="1">
      <c r="A12" s="114"/>
      <c r="B12" s="694"/>
      <c r="C12" s="694"/>
      <c r="D12" s="694"/>
      <c r="E12" s="694"/>
      <c r="F12" s="694"/>
      <c r="G12" s="694"/>
      <c r="H12" s="694"/>
      <c r="I12" s="694"/>
      <c r="J12" s="694"/>
      <c r="K12" s="694"/>
      <c r="L12" s="116"/>
      <c r="M12" s="12"/>
      <c r="N12" s="12"/>
      <c r="O12" s="12"/>
      <c r="P12" s="12"/>
      <c r="Q12" s="12"/>
      <c r="R12" s="12"/>
      <c r="S12" s="12"/>
      <c r="T12" s="12"/>
      <c r="U12" s="12"/>
    </row>
    <row r="13" spans="1:21" s="10" customFormat="1" ht="17.45" customHeight="1">
      <c r="A13" s="114"/>
      <c r="B13" s="694"/>
      <c r="C13" s="694"/>
      <c r="D13" s="694"/>
      <c r="E13" s="694"/>
      <c r="F13" s="694"/>
      <c r="G13" s="694"/>
      <c r="H13" s="694"/>
      <c r="I13" s="694"/>
      <c r="J13" s="694"/>
      <c r="K13" s="694"/>
      <c r="L13" s="116"/>
      <c r="M13" s="12"/>
      <c r="N13" s="12"/>
      <c r="O13" s="12"/>
      <c r="P13" s="12"/>
      <c r="Q13" s="12"/>
      <c r="R13" s="12"/>
      <c r="S13" s="12"/>
      <c r="T13" s="12"/>
      <c r="U13" s="12"/>
    </row>
    <row r="14" spans="1:21" s="10" customFormat="1" ht="17.45" customHeight="1">
      <c r="A14" s="114"/>
      <c r="B14" s="694"/>
      <c r="C14" s="694"/>
      <c r="D14" s="694"/>
      <c r="E14" s="694"/>
      <c r="F14" s="694"/>
      <c r="G14" s="694"/>
      <c r="H14" s="694"/>
      <c r="I14" s="694"/>
      <c r="J14" s="694"/>
      <c r="K14" s="694"/>
      <c r="L14" s="116"/>
      <c r="M14" s="12"/>
      <c r="N14" s="12"/>
      <c r="O14" s="12"/>
      <c r="P14" s="12"/>
      <c r="Q14" s="12"/>
      <c r="R14" s="12"/>
      <c r="S14" s="12"/>
      <c r="T14" s="12"/>
      <c r="U14" s="12"/>
    </row>
    <row r="15" spans="1:21" s="10" customFormat="1" ht="17.45" customHeight="1">
      <c r="A15" s="114"/>
      <c r="B15" s="694"/>
      <c r="C15" s="694"/>
      <c r="D15" s="694"/>
      <c r="E15" s="694"/>
      <c r="F15" s="694"/>
      <c r="G15" s="694"/>
      <c r="H15" s="694"/>
      <c r="I15" s="694"/>
      <c r="J15" s="694"/>
      <c r="K15" s="694"/>
      <c r="L15" s="116"/>
      <c r="M15" s="12"/>
      <c r="N15" s="12"/>
      <c r="O15" s="12"/>
      <c r="P15" s="12"/>
      <c r="Q15" s="12"/>
      <c r="R15" s="12"/>
      <c r="S15" s="12"/>
      <c r="T15" s="12"/>
      <c r="U15" s="12"/>
    </row>
    <row r="16" spans="1:21" s="10" customFormat="1" ht="25.5" customHeight="1">
      <c r="A16" s="114"/>
      <c r="B16" s="694"/>
      <c r="C16" s="694"/>
      <c r="D16" s="694"/>
      <c r="E16" s="694"/>
      <c r="F16" s="694"/>
      <c r="G16" s="694"/>
      <c r="H16" s="694"/>
      <c r="I16" s="694"/>
      <c r="J16" s="694"/>
      <c r="K16" s="694"/>
      <c r="L16" s="116"/>
      <c r="M16" s="12"/>
      <c r="N16" s="12"/>
      <c r="O16" s="12"/>
      <c r="P16" s="12"/>
      <c r="Q16" s="12"/>
      <c r="R16" s="12"/>
      <c r="S16" s="12"/>
      <c r="T16" s="12"/>
      <c r="U16" s="12"/>
    </row>
    <row r="17" spans="1:21" s="10" customFormat="1" ht="12.6" customHeight="1">
      <c r="A17" s="114"/>
      <c r="B17" s="694"/>
      <c r="C17" s="694"/>
      <c r="D17" s="694"/>
      <c r="E17" s="694"/>
      <c r="F17" s="694"/>
      <c r="G17" s="694"/>
      <c r="H17" s="694"/>
      <c r="I17" s="694"/>
      <c r="J17" s="694"/>
      <c r="K17" s="694"/>
      <c r="L17" s="116"/>
      <c r="M17" s="12"/>
      <c r="N17" s="12"/>
      <c r="O17" s="12"/>
      <c r="P17" s="12"/>
      <c r="Q17" s="12"/>
      <c r="R17" s="12"/>
      <c r="S17" s="12"/>
      <c r="T17" s="12"/>
      <c r="U17" s="12"/>
    </row>
    <row r="18" spans="1:21" s="10" customFormat="1" ht="11.25" customHeight="1">
      <c r="A18" s="114"/>
      <c r="B18" s="115"/>
      <c r="C18" s="460"/>
      <c r="D18" s="460"/>
      <c r="E18" s="460"/>
      <c r="F18" s="460"/>
      <c r="G18" s="460"/>
      <c r="H18" s="460"/>
      <c r="I18" s="460"/>
      <c r="J18" s="460"/>
      <c r="K18" s="460"/>
      <c r="L18" s="116"/>
      <c r="M18" s="12"/>
      <c r="N18" s="12"/>
      <c r="O18" s="12"/>
      <c r="P18" s="12"/>
      <c r="Q18" s="12"/>
      <c r="R18" s="12"/>
      <c r="S18" s="12"/>
      <c r="T18" s="12"/>
      <c r="U18" s="12"/>
    </row>
    <row r="19" spans="1:21" s="10" customFormat="1" ht="15" customHeight="1">
      <c r="A19" s="114"/>
      <c r="B19" s="115"/>
      <c r="C19" s="460"/>
      <c r="D19" s="460"/>
      <c r="E19" s="460"/>
      <c r="F19" s="460"/>
      <c r="G19" s="460"/>
      <c r="H19" s="460"/>
      <c r="I19" s="460"/>
      <c r="J19" s="460"/>
      <c r="K19" s="460"/>
      <c r="L19" s="116"/>
      <c r="M19" s="12"/>
      <c r="N19" s="12"/>
      <c r="O19" s="12"/>
      <c r="P19" s="12"/>
      <c r="Q19" s="12"/>
      <c r="R19" s="12"/>
      <c r="S19" s="12"/>
      <c r="T19" s="12"/>
      <c r="U19" s="12"/>
    </row>
    <row r="20" spans="1:21" s="10" customFormat="1" ht="15" customHeight="1">
      <c r="A20" s="223"/>
      <c r="B20" s="115"/>
      <c r="C20" s="121"/>
      <c r="D20" s="465"/>
      <c r="E20" s="465"/>
      <c r="F20" s="229"/>
      <c r="G20" s="115"/>
      <c r="H20" s="235" t="s">
        <v>14</v>
      </c>
      <c r="I20" s="235" t="s">
        <v>70</v>
      </c>
      <c r="J20" s="235" t="s">
        <v>71</v>
      </c>
      <c r="K20" s="235"/>
      <c r="L20" s="116"/>
      <c r="M20" s="58"/>
      <c r="N20" s="12"/>
      <c r="O20" s="58"/>
      <c r="P20" s="59"/>
    </row>
    <row r="21" spans="1:21" s="10" customFormat="1" ht="17.25" customHeight="1">
      <c r="A21" s="223"/>
      <c r="B21" s="127" t="s">
        <v>232</v>
      </c>
      <c r="C21" s="465" t="s">
        <v>234</v>
      </c>
      <c r="D21" s="465"/>
      <c r="E21" s="229"/>
      <c r="F21" s="115"/>
      <c r="G21" s="148" t="s">
        <v>416</v>
      </c>
      <c r="H21" s="60"/>
      <c r="I21" s="61" t="str">
        <f>IF(H21&lt;&gt;"",$H$21,"")</f>
        <v/>
      </c>
      <c r="J21" s="62" t="str">
        <f>IF(I21&lt;&gt;"",$H$21,"")</f>
        <v/>
      </c>
      <c r="K21" s="236" t="s">
        <v>72</v>
      </c>
      <c r="L21" s="116"/>
      <c r="N21" s="58"/>
      <c r="O21" s="18"/>
    </row>
    <row r="22" spans="1:21" s="10" customFormat="1" ht="17.25" customHeight="1">
      <c r="A22" s="230"/>
      <c r="B22" s="127" t="s">
        <v>233</v>
      </c>
      <c r="C22" s="466" t="s">
        <v>235</v>
      </c>
      <c r="D22" s="465"/>
      <c r="E22" s="465"/>
      <c r="F22" s="115"/>
      <c r="G22" s="148" t="s">
        <v>417</v>
      </c>
      <c r="H22" s="63"/>
      <c r="I22" s="63"/>
      <c r="J22" s="63"/>
      <c r="K22" s="236" t="s">
        <v>73</v>
      </c>
      <c r="L22" s="116"/>
      <c r="N22" s="58"/>
      <c r="O22" s="18"/>
    </row>
    <row r="23" spans="1:21" s="10" customFormat="1" ht="3.75" customHeight="1" thickBot="1">
      <c r="A23" s="223"/>
      <c r="B23" s="465"/>
      <c r="C23" s="231"/>
      <c r="D23" s="231"/>
      <c r="E23" s="465"/>
      <c r="F23" s="115"/>
      <c r="G23" s="232"/>
      <c r="H23" s="241"/>
      <c r="I23" s="64"/>
      <c r="J23" s="115"/>
      <c r="K23" s="115"/>
      <c r="L23" s="237"/>
      <c r="N23" s="58"/>
      <c r="O23" s="18"/>
    </row>
    <row r="24" spans="1:21" s="10" customFormat="1" ht="17.25" customHeight="1" thickBot="1">
      <c r="A24" s="223"/>
      <c r="B24" s="465"/>
      <c r="C24" s="231"/>
      <c r="D24" s="231"/>
      <c r="E24" s="465"/>
      <c r="F24" s="115"/>
      <c r="G24" s="232"/>
      <c r="H24" s="203" t="s">
        <v>74</v>
      </c>
      <c r="I24" s="65" t="str">
        <f>IF(COUNTBLANK(H22:J22)=0,SUM(H22:J22)/3,"")</f>
        <v/>
      </c>
      <c r="J24" s="236" t="s">
        <v>73</v>
      </c>
      <c r="K24" s="741" t="s">
        <v>32</v>
      </c>
      <c r="L24" s="742"/>
      <c r="N24" s="58"/>
      <c r="O24" s="18"/>
    </row>
    <row r="25" spans="1:21" s="10" customFormat="1" ht="3.75" customHeight="1" thickBot="1">
      <c r="A25" s="223"/>
      <c r="B25" s="465"/>
      <c r="C25" s="231"/>
      <c r="D25" s="231"/>
      <c r="E25" s="465"/>
      <c r="F25" s="115"/>
      <c r="G25" s="232"/>
      <c r="H25" s="241"/>
      <c r="I25" s="64"/>
      <c r="J25" s="115"/>
      <c r="K25" s="115"/>
      <c r="L25" s="237"/>
      <c r="N25" s="58"/>
      <c r="O25" s="18"/>
    </row>
    <row r="26" spans="1:21" s="10" customFormat="1" ht="24.75" customHeight="1" thickBot="1">
      <c r="A26" s="223"/>
      <c r="B26" s="127" t="s">
        <v>237</v>
      </c>
      <c r="C26" s="465" t="s">
        <v>236</v>
      </c>
      <c r="D26" s="233"/>
      <c r="E26" s="141"/>
      <c r="F26" s="115"/>
      <c r="G26" s="234"/>
      <c r="H26" s="127" t="s">
        <v>383</v>
      </c>
      <c r="I26" s="402" t="str">
        <f>IF(COUNT(H21,I24)=2,H21*60/I24,"")</f>
        <v/>
      </c>
      <c r="J26" s="240" t="s">
        <v>75</v>
      </c>
      <c r="K26" s="782" t="s">
        <v>39</v>
      </c>
      <c r="L26" s="783"/>
      <c r="N26" s="58"/>
      <c r="O26" s="18"/>
    </row>
    <row r="27" spans="1:21" s="10" customFormat="1" ht="15" customHeight="1">
      <c r="A27" s="230"/>
      <c r="B27" s="115"/>
      <c r="C27" s="233"/>
      <c r="D27" s="233"/>
      <c r="E27" s="141"/>
      <c r="F27" s="115"/>
      <c r="G27" s="234"/>
      <c r="H27" s="242"/>
      <c r="I27" s="243"/>
      <c r="J27" s="466"/>
      <c r="K27" s="466"/>
      <c r="L27" s="238"/>
      <c r="N27" s="58"/>
      <c r="O27" s="18"/>
    </row>
    <row r="28" spans="1:21" s="10" customFormat="1" ht="15" customHeight="1">
      <c r="A28" s="198"/>
      <c r="B28" s="212" t="s">
        <v>229</v>
      </c>
      <c r="C28" s="465"/>
      <c r="D28" s="465"/>
      <c r="E28" s="465"/>
      <c r="F28" s="465"/>
      <c r="G28" s="465"/>
      <c r="H28" s="465"/>
      <c r="I28" s="465"/>
      <c r="J28" s="465"/>
      <c r="K28" s="235"/>
      <c r="L28" s="238"/>
      <c r="N28" s="58"/>
      <c r="O28" s="18"/>
    </row>
    <row r="29" spans="1:21" ht="15" customHeight="1">
      <c r="A29" s="198"/>
      <c r="B29" s="465" t="s">
        <v>121</v>
      </c>
      <c r="C29" s="233"/>
      <c r="D29" s="233"/>
      <c r="E29" s="233"/>
      <c r="F29" s="233"/>
      <c r="G29" s="121"/>
      <c r="H29" s="235"/>
      <c r="I29" s="235"/>
      <c r="J29" s="235"/>
      <c r="K29" s="239"/>
      <c r="L29" s="193"/>
    </row>
    <row r="30" spans="1:21" ht="15" customHeight="1">
      <c r="A30" s="198"/>
      <c r="B30" s="465" t="s">
        <v>122</v>
      </c>
      <c r="C30" s="121"/>
      <c r="D30" s="121"/>
      <c r="E30" s="121"/>
      <c r="F30" s="233"/>
      <c r="G30" s="121"/>
      <c r="H30" s="203"/>
      <c r="I30" s="121"/>
      <c r="J30" s="455"/>
      <c r="K30" s="121"/>
      <c r="L30" s="193"/>
    </row>
    <row r="31" spans="1:21" ht="3" customHeight="1">
      <c r="A31" s="223"/>
      <c r="B31" s="465"/>
      <c r="C31" s="231"/>
      <c r="D31" s="231"/>
      <c r="E31" s="231"/>
      <c r="F31" s="231"/>
      <c r="G31" s="115"/>
      <c r="H31" s="232"/>
      <c r="I31" s="90"/>
      <c r="J31" s="245"/>
      <c r="K31" s="115"/>
      <c r="L31" s="237"/>
    </row>
    <row r="32" spans="1:21" ht="18.75" customHeight="1">
      <c r="A32" s="114"/>
      <c r="B32" s="127" t="s">
        <v>392</v>
      </c>
      <c r="C32" s="466" t="s">
        <v>455</v>
      </c>
      <c r="D32" s="213"/>
      <c r="E32" s="213"/>
      <c r="F32" s="213"/>
      <c r="G32" s="467"/>
      <c r="H32" s="201" t="s">
        <v>391</v>
      </c>
      <c r="I32" s="495" t="str">
        <f>IF(COUNTBLANK(I38:I43)=0,(I38*I39*(I41+I42-I43)*273/3600/101.3/(273+I40))/3,"")</f>
        <v/>
      </c>
      <c r="J32" s="134" t="s">
        <v>25</v>
      </c>
      <c r="K32" s="741" t="s">
        <v>33</v>
      </c>
      <c r="L32" s="742"/>
    </row>
    <row r="33" spans="1:13" ht="6.75" customHeight="1">
      <c r="A33" s="114"/>
      <c r="B33" s="213"/>
      <c r="C33" s="200"/>
      <c r="D33" s="200"/>
      <c r="E33" s="200"/>
      <c r="F33" s="200"/>
      <c r="G33" s="200"/>
      <c r="H33" s="214"/>
      <c r="I33" s="145"/>
      <c r="J33" s="134"/>
      <c r="K33" s="246"/>
      <c r="L33" s="193"/>
    </row>
    <row r="34" spans="1:13" ht="15" customHeight="1">
      <c r="A34" s="244"/>
      <c r="B34" s="496" t="s">
        <v>238</v>
      </c>
      <c r="C34" s="497"/>
      <c r="D34" s="497"/>
      <c r="E34" s="497"/>
      <c r="F34" s="497"/>
      <c r="G34" s="497"/>
      <c r="H34" s="121"/>
      <c r="I34" s="497"/>
      <c r="J34" s="497"/>
      <c r="K34" s="497"/>
      <c r="L34" s="498"/>
    </row>
    <row r="35" spans="1:13" ht="15" customHeight="1">
      <c r="A35" s="244"/>
      <c r="B35" s="202"/>
      <c r="C35" s="202"/>
      <c r="D35" s="202"/>
      <c r="E35" s="202"/>
      <c r="F35" s="203"/>
      <c r="G35" s="499"/>
      <c r="H35" s="256"/>
      <c r="I35" s="204"/>
      <c r="J35" s="204"/>
      <c r="K35" s="204"/>
      <c r="L35" s="209"/>
    </row>
    <row r="36" spans="1:13" ht="15" customHeight="1">
      <c r="A36" s="244"/>
      <c r="B36" s="202"/>
      <c r="C36" s="202"/>
      <c r="D36" s="202"/>
      <c r="E36" s="202"/>
      <c r="F36" s="203"/>
      <c r="G36" s="256"/>
      <c r="H36" s="256"/>
      <c r="I36" s="204"/>
      <c r="J36" s="247"/>
      <c r="K36" s="248"/>
      <c r="L36" s="209"/>
    </row>
    <row r="37" spans="1:13" ht="15" customHeight="1">
      <c r="A37" s="244"/>
      <c r="B37" s="202"/>
      <c r="C37" s="202"/>
      <c r="D37" s="202"/>
      <c r="E37" s="202"/>
      <c r="F37" s="203"/>
      <c r="G37" s="256"/>
      <c r="H37" s="256"/>
      <c r="I37" s="204"/>
      <c r="J37" s="247"/>
      <c r="K37" s="248"/>
      <c r="L37" s="209"/>
    </row>
    <row r="38" spans="1:13" ht="17.25" customHeight="1">
      <c r="A38" s="500"/>
      <c r="B38" s="205" t="s">
        <v>212</v>
      </c>
      <c r="C38" s="206" t="s">
        <v>239</v>
      </c>
      <c r="D38" s="501"/>
      <c r="E38" s="501"/>
      <c r="F38" s="115"/>
      <c r="G38" s="121"/>
      <c r="H38" s="122" t="s">
        <v>415</v>
      </c>
      <c r="I38" s="529"/>
      <c r="J38" s="502" t="s">
        <v>393</v>
      </c>
      <c r="K38" s="741" t="s">
        <v>33</v>
      </c>
      <c r="L38" s="742"/>
    </row>
    <row r="39" spans="1:13" ht="17.25" customHeight="1">
      <c r="A39" s="500"/>
      <c r="B39" s="205" t="s">
        <v>214</v>
      </c>
      <c r="C39" s="206" t="s">
        <v>215</v>
      </c>
      <c r="D39" s="501"/>
      <c r="E39" s="501"/>
      <c r="F39" s="115"/>
      <c r="G39" s="121"/>
      <c r="H39" s="122" t="s">
        <v>152</v>
      </c>
      <c r="I39" s="530"/>
      <c r="J39" s="503" t="s">
        <v>123</v>
      </c>
      <c r="K39" s="782" t="s">
        <v>39</v>
      </c>
      <c r="L39" s="783"/>
    </row>
    <row r="40" spans="1:13" ht="17.25" customHeight="1">
      <c r="A40" s="500"/>
      <c r="B40" s="205" t="s">
        <v>216</v>
      </c>
      <c r="C40" s="206" t="s">
        <v>163</v>
      </c>
      <c r="D40" s="501"/>
      <c r="E40" s="501"/>
      <c r="F40" s="115"/>
      <c r="G40" s="121"/>
      <c r="H40" s="122" t="s">
        <v>153</v>
      </c>
      <c r="I40" s="531"/>
      <c r="J40" s="502" t="s">
        <v>124</v>
      </c>
      <c r="K40" s="741" t="s">
        <v>31</v>
      </c>
      <c r="L40" s="742"/>
    </row>
    <row r="41" spans="1:13" ht="17.25" customHeight="1">
      <c r="A41" s="500"/>
      <c r="B41" s="207" t="s">
        <v>217</v>
      </c>
      <c r="C41" s="206" t="s">
        <v>165</v>
      </c>
      <c r="D41" s="501"/>
      <c r="E41" s="501"/>
      <c r="F41" s="115"/>
      <c r="G41" s="121"/>
      <c r="H41" s="122" t="s">
        <v>221</v>
      </c>
      <c r="I41" s="532"/>
      <c r="J41" s="502" t="s">
        <v>125</v>
      </c>
      <c r="K41" s="741" t="s">
        <v>32</v>
      </c>
      <c r="L41" s="742"/>
    </row>
    <row r="42" spans="1:13" ht="17.25" customHeight="1">
      <c r="A42" s="500"/>
      <c r="B42" s="205" t="s">
        <v>218</v>
      </c>
      <c r="C42" s="206" t="s">
        <v>167</v>
      </c>
      <c r="D42" s="504"/>
      <c r="E42" s="504"/>
      <c r="F42" s="115"/>
      <c r="G42" s="121"/>
      <c r="H42" s="122" t="s">
        <v>154</v>
      </c>
      <c r="I42" s="532"/>
      <c r="J42" s="502" t="s">
        <v>126</v>
      </c>
      <c r="K42" s="741" t="s">
        <v>32</v>
      </c>
      <c r="L42" s="742"/>
    </row>
    <row r="43" spans="1:13" ht="17.25" customHeight="1">
      <c r="A43" s="500"/>
      <c r="B43" s="205" t="s">
        <v>219</v>
      </c>
      <c r="C43" s="206" t="s">
        <v>394</v>
      </c>
      <c r="D43" s="504"/>
      <c r="E43" s="504"/>
      <c r="F43" s="115"/>
      <c r="G43" s="121"/>
      <c r="H43" s="122" t="s">
        <v>155</v>
      </c>
      <c r="I43" s="505" t="str">
        <f>IF(I40="","",IF($I$45="乾　式","0.00",10^(7.203-1735.74/(I40+234))))</f>
        <v/>
      </c>
      <c r="J43" s="502" t="s">
        <v>126</v>
      </c>
      <c r="K43" s="741" t="s">
        <v>32</v>
      </c>
      <c r="L43" s="742"/>
    </row>
    <row r="44" spans="1:13" ht="7.5" customHeight="1">
      <c r="A44" s="500"/>
      <c r="B44" s="506"/>
      <c r="C44" s="504"/>
      <c r="D44" s="504"/>
      <c r="E44" s="504"/>
      <c r="F44" s="115"/>
      <c r="G44" s="121"/>
      <c r="H44" s="122"/>
      <c r="I44" s="507"/>
      <c r="J44" s="502"/>
      <c r="K44" s="134"/>
      <c r="L44" s="249"/>
    </row>
    <row r="45" spans="1:13" ht="16.5" customHeight="1">
      <c r="A45" s="500"/>
      <c r="B45" s="466" t="s">
        <v>421</v>
      </c>
      <c r="C45" s="482"/>
      <c r="D45" s="121"/>
      <c r="E45" s="121"/>
      <c r="F45" s="482"/>
      <c r="G45" s="508"/>
      <c r="H45" s="509"/>
      <c r="I45" s="528" t="s">
        <v>484</v>
      </c>
      <c r="J45" s="510"/>
      <c r="K45" s="121"/>
      <c r="L45" s="193"/>
      <c r="M45" s="4"/>
    </row>
    <row r="46" spans="1:13" ht="15" customHeight="1">
      <c r="A46" s="500"/>
      <c r="B46" s="465" t="s">
        <v>374</v>
      </c>
      <c r="C46" s="136"/>
      <c r="D46" s="136"/>
      <c r="E46" s="136"/>
      <c r="F46" s="136"/>
      <c r="G46" s="136"/>
      <c r="H46" s="481"/>
      <c r="I46" s="481"/>
      <c r="J46" s="511"/>
      <c r="K46" s="511"/>
      <c r="L46" s="512"/>
      <c r="M46" s="513"/>
    </row>
    <row r="47" spans="1:13" ht="15" customHeight="1">
      <c r="A47" s="514"/>
      <c r="B47" s="465" t="s">
        <v>375</v>
      </c>
      <c r="C47" s="136"/>
      <c r="D47" s="136"/>
      <c r="E47" s="136"/>
      <c r="F47" s="136"/>
      <c r="G47" s="136"/>
      <c r="H47" s="136"/>
      <c r="I47" s="136"/>
      <c r="J47" s="130"/>
      <c r="K47" s="130"/>
      <c r="L47" s="515"/>
      <c r="M47" s="516"/>
    </row>
    <row r="48" spans="1:13" ht="4.5" customHeight="1">
      <c r="A48" s="514"/>
      <c r="B48" s="786"/>
      <c r="C48" s="787"/>
      <c r="D48" s="787"/>
      <c r="E48" s="787"/>
      <c r="F48" s="787"/>
      <c r="G48" s="787"/>
      <c r="H48" s="141"/>
      <c r="I48" s="115"/>
      <c r="J48" s="130"/>
      <c r="K48" s="130"/>
      <c r="L48" s="116"/>
      <c r="M48" s="12"/>
    </row>
    <row r="49" spans="1:21">
      <c r="A49" s="139"/>
      <c r="B49" s="115"/>
      <c r="C49" s="141"/>
      <c r="D49" s="141"/>
      <c r="E49" s="141"/>
      <c r="F49" s="141"/>
      <c r="G49" s="141"/>
      <c r="H49" s="141"/>
      <c r="I49" s="141"/>
      <c r="J49" s="115"/>
      <c r="K49" s="115"/>
      <c r="L49" s="116"/>
    </row>
    <row r="50" spans="1:21">
      <c r="A50" s="139"/>
      <c r="B50" s="115"/>
      <c r="C50" s="141"/>
      <c r="D50" s="141"/>
      <c r="E50" s="141"/>
      <c r="F50" s="141"/>
      <c r="G50" s="141"/>
      <c r="H50" s="141"/>
      <c r="I50" s="141"/>
      <c r="J50" s="115"/>
      <c r="K50" s="115"/>
      <c r="L50" s="116"/>
    </row>
    <row r="51" spans="1:21">
      <c r="A51" s="139"/>
      <c r="B51" s="115"/>
      <c r="C51" s="141"/>
      <c r="D51" s="141"/>
      <c r="E51" s="141"/>
      <c r="F51" s="141"/>
      <c r="G51" s="141"/>
      <c r="H51" s="141"/>
      <c r="I51" s="141"/>
      <c r="J51" s="115"/>
      <c r="K51" s="115"/>
      <c r="L51" s="116"/>
    </row>
    <row r="52" spans="1:21" ht="15" customHeight="1">
      <c r="A52" s="183"/>
      <c r="B52" s="465" t="s">
        <v>395</v>
      </c>
      <c r="C52" s="136"/>
      <c r="D52" s="136"/>
      <c r="E52" s="136"/>
      <c r="F52" s="136"/>
      <c r="G52" s="136"/>
      <c r="H52" s="141"/>
      <c r="I52" s="115"/>
      <c r="J52" s="141"/>
      <c r="K52" s="115"/>
      <c r="L52" s="116"/>
      <c r="M52" s="12"/>
    </row>
    <row r="53" spans="1:21">
      <c r="A53" s="139"/>
      <c r="B53" s="115"/>
      <c r="C53" s="141"/>
      <c r="D53" s="141"/>
      <c r="E53" s="141"/>
      <c r="F53" s="141"/>
      <c r="G53" s="141"/>
      <c r="H53" s="141"/>
      <c r="I53" s="141"/>
      <c r="J53" s="115"/>
      <c r="K53" s="115"/>
      <c r="L53" s="116"/>
    </row>
    <row r="54" spans="1:21" ht="15" customHeight="1">
      <c r="A54" s="183"/>
      <c r="B54" s="136"/>
      <c r="C54" s="136"/>
      <c r="D54" s="136"/>
      <c r="E54" s="136"/>
      <c r="F54" s="136"/>
      <c r="G54" s="136"/>
      <c r="H54" s="136"/>
      <c r="I54" s="136"/>
      <c r="J54" s="141"/>
      <c r="K54" s="115"/>
      <c r="L54" s="116"/>
      <c r="M54" s="12"/>
    </row>
    <row r="55" spans="1:21" s="10" customFormat="1" ht="15" customHeight="1" thickBot="1">
      <c r="A55" s="254"/>
      <c r="B55" s="164"/>
      <c r="C55" s="251"/>
      <c r="D55" s="251"/>
      <c r="E55" s="251"/>
      <c r="F55" s="251"/>
      <c r="G55" s="251"/>
      <c r="H55" s="251"/>
      <c r="I55" s="251"/>
      <c r="J55" s="251"/>
      <c r="K55" s="251"/>
      <c r="L55" s="163"/>
      <c r="M55" s="12"/>
      <c r="N55" s="12"/>
      <c r="O55" s="12"/>
      <c r="P55" s="12"/>
      <c r="Q55" s="12"/>
      <c r="R55" s="12"/>
      <c r="S55" s="12"/>
      <c r="T55" s="12"/>
      <c r="U55" s="12"/>
    </row>
    <row r="56" spans="1:21" s="10" customFormat="1" ht="15" customHeight="1" thickBot="1">
      <c r="A56" s="115"/>
      <c r="B56" s="115"/>
      <c r="C56" s="460"/>
      <c r="D56" s="460"/>
      <c r="E56" s="460"/>
      <c r="F56" s="460"/>
      <c r="G56" s="460"/>
      <c r="H56" s="460"/>
      <c r="I56" s="460"/>
      <c r="J56" s="460"/>
      <c r="K56" s="460"/>
      <c r="L56" s="115"/>
      <c r="M56" s="12"/>
      <c r="N56" s="12"/>
      <c r="O56" s="12"/>
      <c r="P56" s="12"/>
      <c r="Q56" s="12"/>
      <c r="R56" s="12"/>
      <c r="S56" s="12"/>
      <c r="T56" s="12"/>
      <c r="U56" s="12"/>
    </row>
    <row r="57" spans="1:21" ht="18.75" customHeight="1" thickBot="1">
      <c r="A57" s="718" t="s">
        <v>244</v>
      </c>
      <c r="B57" s="719"/>
      <c r="C57" s="719"/>
      <c r="D57" s="719"/>
      <c r="E57" s="719"/>
      <c r="F57" s="719"/>
      <c r="G57" s="719"/>
      <c r="H57" s="719"/>
      <c r="I57" s="719"/>
      <c r="J57" s="719"/>
      <c r="K57" s="719"/>
      <c r="L57" s="720"/>
    </row>
    <row r="58" spans="1:21" s="10" customFormat="1" ht="28.5" customHeight="1" thickTop="1">
      <c r="A58" s="11" t="s">
        <v>146</v>
      </c>
      <c r="B58" s="788" t="str">
        <f>+$B$3</f>
        <v>グリドル　　（　４．調理能力　）</v>
      </c>
      <c r="C58" s="789"/>
      <c r="D58" s="789"/>
      <c r="E58" s="789"/>
      <c r="F58" s="789"/>
      <c r="G58" s="789"/>
      <c r="H58" s="789"/>
      <c r="I58" s="789"/>
      <c r="J58" s="703" t="str">
        <f>+$J$3</f>
        <v>ガス種：選択してください</v>
      </c>
      <c r="K58" s="704"/>
      <c r="L58" s="705"/>
      <c r="M58" s="12"/>
      <c r="N58" s="12"/>
      <c r="O58" s="12"/>
      <c r="P58" s="12"/>
      <c r="Q58" s="12"/>
      <c r="R58" s="12"/>
      <c r="S58" s="12"/>
      <c r="T58" s="12"/>
      <c r="U58" s="12"/>
    </row>
    <row r="59" spans="1:21" s="10" customFormat="1" ht="18" customHeight="1" thickBot="1">
      <c r="A59" s="5" t="s">
        <v>147</v>
      </c>
      <c r="B59" s="707" t="str">
        <f>+$B$4</f>
        <v/>
      </c>
      <c r="C59" s="707"/>
      <c r="D59" s="708"/>
      <c r="E59" s="708"/>
      <c r="F59" s="709"/>
      <c r="G59" s="55" t="s">
        <v>1</v>
      </c>
      <c r="H59" s="784" t="str">
        <f>$H$4</f>
        <v/>
      </c>
      <c r="I59" s="708"/>
      <c r="J59" s="708"/>
      <c r="K59" s="708"/>
      <c r="L59" s="785"/>
      <c r="M59" s="12"/>
      <c r="N59" s="12"/>
      <c r="O59" s="12"/>
      <c r="P59" s="12"/>
      <c r="Q59" s="12"/>
      <c r="R59" s="12"/>
      <c r="S59" s="12"/>
      <c r="T59" s="12"/>
      <c r="U59" s="12"/>
    </row>
    <row r="60" spans="1:21">
      <c r="A60" s="139"/>
      <c r="B60" s="466"/>
      <c r="C60" s="121"/>
      <c r="D60" s="121"/>
      <c r="E60" s="141"/>
      <c r="F60" s="121"/>
      <c r="G60" s="121"/>
      <c r="H60" s="121"/>
      <c r="I60" s="121"/>
      <c r="J60" s="115"/>
      <c r="K60" s="115"/>
      <c r="L60" s="116"/>
    </row>
    <row r="61" spans="1:21" ht="15" customHeight="1">
      <c r="A61" s="139"/>
      <c r="B61" s="466" t="s">
        <v>230</v>
      </c>
      <c r="C61" s="233"/>
      <c r="D61" s="233"/>
      <c r="E61" s="233"/>
      <c r="F61" s="233"/>
      <c r="G61" s="115"/>
      <c r="H61" s="121"/>
      <c r="I61" s="121"/>
      <c r="J61" s="121"/>
      <c r="K61" s="121"/>
      <c r="L61" s="250"/>
    </row>
    <row r="62" spans="1:21" ht="15" customHeight="1">
      <c r="A62" s="139"/>
      <c r="B62" s="466" t="s">
        <v>241</v>
      </c>
      <c r="C62" s="233"/>
      <c r="D62" s="233"/>
      <c r="E62" s="233"/>
      <c r="F62" s="233"/>
      <c r="G62" s="115"/>
      <c r="H62" s="121"/>
      <c r="I62" s="121"/>
      <c r="J62" s="121"/>
      <c r="K62" s="121"/>
      <c r="L62" s="250"/>
    </row>
    <row r="63" spans="1:21" ht="18" customHeight="1">
      <c r="A63" s="198"/>
      <c r="B63" s="115"/>
      <c r="C63" s="465"/>
      <c r="D63" s="465"/>
      <c r="E63" s="465"/>
      <c r="F63" s="233"/>
      <c r="G63" s="121"/>
      <c r="H63" s="252" t="s">
        <v>240</v>
      </c>
      <c r="I63" s="91"/>
      <c r="J63" s="246" t="s">
        <v>127</v>
      </c>
      <c r="K63" s="741" t="s">
        <v>128</v>
      </c>
      <c r="L63" s="742"/>
    </row>
    <row r="64" spans="1:21" ht="7.5" customHeight="1">
      <c r="A64" s="253"/>
      <c r="B64" s="121"/>
      <c r="C64" s="121"/>
      <c r="D64" s="231"/>
      <c r="E64" s="231"/>
      <c r="F64" s="231"/>
      <c r="G64" s="115"/>
      <c r="H64" s="203"/>
      <c r="I64" s="19"/>
      <c r="J64" s="216"/>
      <c r="K64" s="741"/>
      <c r="L64" s="742"/>
    </row>
    <row r="65" spans="1:12" ht="18" customHeight="1">
      <c r="A65" s="253"/>
      <c r="B65" s="127" t="s">
        <v>396</v>
      </c>
      <c r="C65" s="466" t="s">
        <v>456</v>
      </c>
      <c r="D65" s="231"/>
      <c r="E65" s="121"/>
      <c r="F65" s="231"/>
      <c r="G65" s="467"/>
      <c r="H65" s="127" t="s">
        <v>242</v>
      </c>
      <c r="I65" s="92" t="str">
        <f>IF(I63&lt;&gt;"",I63/3,"")</f>
        <v/>
      </c>
      <c r="J65" s="246" t="s">
        <v>12</v>
      </c>
      <c r="K65" s="741" t="s">
        <v>128</v>
      </c>
      <c r="L65" s="742"/>
    </row>
    <row r="66" spans="1:12">
      <c r="A66" s="139"/>
      <c r="B66" s="115"/>
      <c r="C66" s="141"/>
      <c r="D66" s="141"/>
      <c r="E66" s="141"/>
      <c r="F66" s="141"/>
      <c r="G66" s="141"/>
      <c r="H66" s="141"/>
      <c r="I66" s="141"/>
      <c r="J66" s="115"/>
      <c r="K66" s="115"/>
      <c r="L66" s="116"/>
    </row>
    <row r="67" spans="1:12">
      <c r="A67" s="139"/>
      <c r="B67" s="115"/>
      <c r="C67" s="141"/>
      <c r="D67" s="141"/>
      <c r="E67" s="141"/>
      <c r="F67" s="141"/>
      <c r="G67" s="141"/>
      <c r="H67" s="141"/>
      <c r="I67" s="141"/>
      <c r="J67" s="115"/>
      <c r="K67" s="115"/>
      <c r="L67" s="116"/>
    </row>
    <row r="68" spans="1:12">
      <c r="A68" s="139"/>
      <c r="B68" s="8" t="s">
        <v>243</v>
      </c>
      <c r="C68" s="141"/>
      <c r="D68" s="141"/>
      <c r="E68" s="141"/>
      <c r="F68" s="141"/>
      <c r="G68" s="141"/>
      <c r="H68" s="141"/>
      <c r="I68" s="141"/>
      <c r="J68" s="115"/>
      <c r="K68" s="115"/>
      <c r="L68" s="116"/>
    </row>
    <row r="69" spans="1:12">
      <c r="A69" s="139"/>
      <c r="B69" s="115"/>
      <c r="C69" s="141"/>
      <c r="D69" s="141"/>
      <c r="E69" s="141"/>
      <c r="F69" s="141"/>
      <c r="G69" s="141"/>
      <c r="H69" s="141"/>
      <c r="I69" s="141"/>
      <c r="J69" s="115"/>
      <c r="K69" s="115"/>
      <c r="L69" s="116"/>
    </row>
    <row r="70" spans="1:12">
      <c r="A70" s="139"/>
      <c r="B70" s="115"/>
      <c r="C70" s="141"/>
      <c r="D70" s="141"/>
      <c r="E70" s="141"/>
      <c r="F70" s="141"/>
      <c r="G70" s="141"/>
      <c r="H70" s="141"/>
      <c r="I70" s="141"/>
      <c r="J70" s="115"/>
      <c r="K70" s="115"/>
      <c r="L70" s="116"/>
    </row>
    <row r="71" spans="1:12">
      <c r="A71" s="139"/>
      <c r="B71" s="115"/>
      <c r="C71" s="141"/>
      <c r="D71" s="141"/>
      <c r="E71" s="141"/>
      <c r="F71" s="141"/>
      <c r="G71" s="141"/>
      <c r="H71" s="141"/>
      <c r="I71" s="141"/>
      <c r="J71" s="115"/>
      <c r="K71" s="115"/>
      <c r="L71" s="116"/>
    </row>
    <row r="72" spans="1:12">
      <c r="A72" s="139"/>
      <c r="B72" s="115"/>
      <c r="C72" s="141"/>
      <c r="D72" s="141"/>
      <c r="E72" s="141"/>
      <c r="F72" s="141"/>
      <c r="G72" s="141"/>
      <c r="H72" s="141"/>
      <c r="I72" s="141"/>
      <c r="J72" s="115"/>
      <c r="K72" s="115"/>
      <c r="L72" s="116"/>
    </row>
    <row r="73" spans="1:12">
      <c r="A73" s="139"/>
      <c r="B73" s="115"/>
      <c r="C73" s="141"/>
      <c r="D73" s="141"/>
      <c r="E73" s="141"/>
      <c r="F73" s="141"/>
      <c r="G73" s="141"/>
      <c r="H73" s="141"/>
      <c r="I73" s="141"/>
      <c r="J73" s="115"/>
      <c r="K73" s="115"/>
      <c r="L73" s="116"/>
    </row>
    <row r="74" spans="1:12">
      <c r="A74" s="139"/>
      <c r="B74" s="115"/>
      <c r="C74" s="141"/>
      <c r="D74" s="141"/>
      <c r="E74" s="141"/>
      <c r="F74" s="141"/>
      <c r="G74" s="141"/>
      <c r="H74" s="141"/>
      <c r="I74" s="141"/>
      <c r="J74" s="115"/>
      <c r="K74" s="115"/>
      <c r="L74" s="116"/>
    </row>
    <row r="75" spans="1:12">
      <c r="A75" s="139"/>
      <c r="B75" s="115"/>
      <c r="C75" s="141"/>
      <c r="D75" s="141"/>
      <c r="E75" s="141"/>
      <c r="F75" s="141"/>
      <c r="G75" s="141"/>
      <c r="H75" s="141"/>
      <c r="I75" s="141"/>
      <c r="J75" s="115"/>
      <c r="K75" s="115"/>
      <c r="L75" s="116"/>
    </row>
    <row r="76" spans="1:12">
      <c r="A76" s="139"/>
      <c r="B76" s="115"/>
      <c r="C76" s="141"/>
      <c r="D76" s="141"/>
      <c r="E76" s="141"/>
      <c r="F76" s="141"/>
      <c r="G76" s="141"/>
      <c r="H76" s="141"/>
      <c r="I76" s="141"/>
      <c r="J76" s="115"/>
      <c r="K76" s="115"/>
      <c r="L76" s="116"/>
    </row>
    <row r="77" spans="1:12">
      <c r="A77" s="139"/>
      <c r="B77" s="115"/>
      <c r="C77" s="141"/>
      <c r="D77" s="141"/>
      <c r="E77" s="141"/>
      <c r="F77" s="141"/>
      <c r="G77" s="141"/>
      <c r="H77" s="141"/>
      <c r="I77" s="141"/>
      <c r="J77" s="115"/>
      <c r="K77" s="115"/>
      <c r="L77" s="116"/>
    </row>
    <row r="78" spans="1:12">
      <c r="A78" s="139"/>
      <c r="B78" s="115"/>
      <c r="C78" s="141"/>
      <c r="D78" s="141"/>
      <c r="E78" s="141"/>
      <c r="F78" s="141"/>
      <c r="G78" s="141"/>
      <c r="H78" s="141"/>
      <c r="I78" s="141"/>
      <c r="J78" s="115"/>
      <c r="K78" s="115"/>
      <c r="L78" s="116"/>
    </row>
    <row r="79" spans="1:12">
      <c r="A79" s="139"/>
      <c r="B79" s="115"/>
      <c r="C79" s="141"/>
      <c r="D79" s="141"/>
      <c r="E79" s="141"/>
      <c r="F79" s="141"/>
      <c r="G79" s="141"/>
      <c r="H79" s="141"/>
      <c r="I79" s="141"/>
      <c r="J79" s="115"/>
      <c r="K79" s="115"/>
      <c r="L79" s="116"/>
    </row>
    <row r="80" spans="1:12">
      <c r="A80" s="139"/>
      <c r="B80" s="115"/>
      <c r="C80" s="141"/>
      <c r="D80" s="141"/>
      <c r="E80" s="141"/>
      <c r="F80" s="141"/>
      <c r="G80" s="141"/>
      <c r="H80" s="141"/>
      <c r="I80" s="141"/>
      <c r="J80" s="115"/>
      <c r="K80" s="115"/>
      <c r="L80" s="116"/>
    </row>
    <row r="81" spans="1:12">
      <c r="A81" s="139"/>
      <c r="B81" s="115"/>
      <c r="C81" s="141"/>
      <c r="D81" s="141"/>
      <c r="E81" s="141"/>
      <c r="F81" s="141"/>
      <c r="G81" s="141"/>
      <c r="H81" s="141"/>
      <c r="I81" s="141"/>
      <c r="J81" s="115"/>
      <c r="K81" s="115"/>
      <c r="L81" s="116"/>
    </row>
    <row r="82" spans="1:12">
      <c r="A82" s="139"/>
      <c r="B82" s="115"/>
      <c r="C82" s="141"/>
      <c r="D82" s="141"/>
      <c r="E82" s="141"/>
      <c r="F82" s="141"/>
      <c r="G82" s="141"/>
      <c r="H82" s="141"/>
      <c r="I82" s="141"/>
      <c r="J82" s="115"/>
      <c r="K82" s="115"/>
      <c r="L82" s="116"/>
    </row>
    <row r="83" spans="1:12">
      <c r="A83" s="139"/>
      <c r="B83" s="115"/>
      <c r="C83" s="141"/>
      <c r="D83" s="141"/>
      <c r="E83" s="141"/>
      <c r="F83" s="141"/>
      <c r="G83" s="141"/>
      <c r="H83" s="141"/>
      <c r="I83" s="141"/>
      <c r="J83" s="115"/>
      <c r="K83" s="115"/>
      <c r="L83" s="116"/>
    </row>
    <row r="84" spans="1:12">
      <c r="A84" s="139"/>
      <c r="B84" s="115"/>
      <c r="C84" s="141"/>
      <c r="D84" s="141"/>
      <c r="E84" s="141"/>
      <c r="F84" s="141"/>
      <c r="G84" s="141"/>
      <c r="H84" s="141"/>
      <c r="I84" s="141"/>
      <c r="J84" s="115"/>
      <c r="K84" s="115"/>
      <c r="L84" s="116"/>
    </row>
    <row r="85" spans="1:12">
      <c r="A85" s="139"/>
      <c r="B85" s="115"/>
      <c r="C85" s="141"/>
      <c r="D85" s="141"/>
      <c r="E85" s="141"/>
      <c r="F85" s="141"/>
      <c r="G85" s="141"/>
      <c r="H85" s="141"/>
      <c r="I85" s="141"/>
      <c r="J85" s="115"/>
      <c r="K85" s="115"/>
      <c r="L85" s="116"/>
    </row>
    <row r="86" spans="1:12">
      <c r="A86" s="139"/>
      <c r="B86" s="115"/>
      <c r="C86" s="141"/>
      <c r="D86" s="141"/>
      <c r="E86" s="141"/>
      <c r="F86" s="141"/>
      <c r="G86" s="141"/>
      <c r="H86" s="141"/>
      <c r="I86" s="141"/>
      <c r="J86" s="115"/>
      <c r="K86" s="115"/>
      <c r="L86" s="116"/>
    </row>
    <row r="87" spans="1:12">
      <c r="A87" s="139"/>
      <c r="B87" s="115"/>
      <c r="C87" s="141"/>
      <c r="D87" s="141"/>
      <c r="E87" s="141"/>
      <c r="F87" s="141"/>
      <c r="G87" s="141"/>
      <c r="H87" s="141"/>
      <c r="I87" s="141"/>
      <c r="J87" s="115"/>
      <c r="K87" s="115"/>
      <c r="L87" s="116"/>
    </row>
    <row r="88" spans="1:12">
      <c r="A88" s="139"/>
      <c r="B88" s="466"/>
      <c r="C88" s="121"/>
      <c r="D88" s="121"/>
      <c r="E88" s="141"/>
      <c r="F88" s="141"/>
      <c r="G88" s="141"/>
      <c r="H88" s="141"/>
      <c r="I88" s="141"/>
      <c r="J88" s="115"/>
      <c r="K88" s="115"/>
      <c r="L88" s="116"/>
    </row>
    <row r="89" spans="1:12">
      <c r="A89" s="139"/>
      <c r="B89" s="115"/>
      <c r="C89" s="141"/>
      <c r="D89" s="141"/>
      <c r="E89" s="141"/>
      <c r="F89" s="141"/>
      <c r="G89" s="141"/>
      <c r="H89" s="141"/>
      <c r="I89" s="141"/>
      <c r="J89" s="115"/>
      <c r="K89" s="115"/>
      <c r="L89" s="116"/>
    </row>
    <row r="90" spans="1:12">
      <c r="A90" s="139"/>
      <c r="B90" s="115"/>
      <c r="C90" s="141"/>
      <c r="D90" s="141"/>
      <c r="E90" s="141"/>
      <c r="F90" s="141"/>
      <c r="G90" s="141"/>
      <c r="H90" s="141"/>
      <c r="I90" s="141"/>
      <c r="J90" s="115"/>
      <c r="K90" s="115"/>
      <c r="L90" s="116"/>
    </row>
    <row r="91" spans="1:12">
      <c r="A91" s="139"/>
      <c r="B91" s="115"/>
      <c r="C91" s="141"/>
      <c r="D91" s="141"/>
      <c r="E91" s="141"/>
      <c r="F91" s="141"/>
      <c r="G91" s="141"/>
      <c r="H91" s="141"/>
      <c r="I91" s="141"/>
      <c r="J91" s="115"/>
      <c r="K91" s="115"/>
      <c r="L91" s="116"/>
    </row>
    <row r="92" spans="1:12">
      <c r="A92" s="139"/>
      <c r="B92" s="115"/>
      <c r="C92" s="141"/>
      <c r="D92" s="141"/>
      <c r="E92" s="141"/>
      <c r="F92" s="141"/>
      <c r="G92" s="141"/>
      <c r="H92" s="141"/>
      <c r="I92" s="141"/>
      <c r="J92" s="115"/>
      <c r="K92" s="115"/>
      <c r="L92" s="116"/>
    </row>
    <row r="93" spans="1:12">
      <c r="A93" s="139"/>
      <c r="B93" s="115"/>
      <c r="C93" s="141"/>
      <c r="D93" s="141"/>
      <c r="E93" s="141"/>
      <c r="F93" s="141"/>
      <c r="G93" s="141"/>
      <c r="H93" s="141"/>
      <c r="I93" s="141"/>
      <c r="J93" s="115"/>
      <c r="K93" s="115"/>
      <c r="L93" s="116"/>
    </row>
    <row r="94" spans="1:12">
      <c r="A94" s="139"/>
      <c r="B94" s="115"/>
      <c r="C94" s="141"/>
      <c r="D94" s="141"/>
      <c r="E94" s="141"/>
      <c r="F94" s="141"/>
      <c r="G94" s="141"/>
      <c r="H94" s="141"/>
      <c r="I94" s="141"/>
      <c r="J94" s="115"/>
      <c r="K94" s="115"/>
      <c r="L94" s="116"/>
    </row>
    <row r="95" spans="1:12">
      <c r="A95" s="139"/>
      <c r="B95" s="115"/>
      <c r="C95" s="141"/>
      <c r="D95" s="141"/>
      <c r="E95" s="141"/>
      <c r="F95" s="141"/>
      <c r="G95" s="141"/>
      <c r="H95" s="141"/>
      <c r="I95" s="141"/>
      <c r="J95" s="115"/>
      <c r="K95" s="115"/>
      <c r="L95" s="116"/>
    </row>
    <row r="96" spans="1:12">
      <c r="A96" s="139"/>
      <c r="B96" s="115"/>
      <c r="C96" s="141"/>
      <c r="D96" s="141"/>
      <c r="E96" s="141"/>
      <c r="F96" s="141"/>
      <c r="G96" s="141"/>
      <c r="H96" s="141"/>
      <c r="I96" s="141"/>
      <c r="J96" s="115"/>
      <c r="K96" s="115"/>
      <c r="L96" s="116"/>
    </row>
    <row r="97" spans="1:12">
      <c r="A97" s="139"/>
      <c r="B97" s="115"/>
      <c r="C97" s="141"/>
      <c r="D97" s="141"/>
      <c r="E97" s="141"/>
      <c r="F97" s="141"/>
      <c r="G97" s="141"/>
      <c r="H97" s="141"/>
      <c r="I97" s="141"/>
      <c r="J97" s="115"/>
      <c r="K97" s="115"/>
      <c r="L97" s="116"/>
    </row>
    <row r="98" spans="1:12">
      <c r="A98" s="139"/>
      <c r="B98" s="115"/>
      <c r="C98" s="141"/>
      <c r="D98" s="141"/>
      <c r="E98" s="141"/>
      <c r="F98" s="141"/>
      <c r="G98" s="141"/>
      <c r="H98" s="141"/>
      <c r="I98" s="141"/>
      <c r="J98" s="115"/>
      <c r="K98" s="115"/>
      <c r="L98" s="116"/>
    </row>
    <row r="99" spans="1:12">
      <c r="A99" s="139"/>
      <c r="B99" s="115"/>
      <c r="C99" s="141"/>
      <c r="D99" s="141"/>
      <c r="E99" s="141"/>
      <c r="F99" s="141"/>
      <c r="G99" s="141"/>
      <c r="H99" s="141"/>
      <c r="I99" s="141"/>
      <c r="J99" s="115"/>
      <c r="K99" s="115"/>
      <c r="L99" s="116"/>
    </row>
    <row r="100" spans="1:12">
      <c r="A100" s="139"/>
      <c r="B100" s="115"/>
      <c r="C100" s="141"/>
      <c r="D100" s="141"/>
      <c r="E100" s="141"/>
      <c r="F100" s="141"/>
      <c r="G100" s="141"/>
      <c r="H100" s="141"/>
      <c r="I100" s="141"/>
      <c r="J100" s="115"/>
      <c r="K100" s="115"/>
      <c r="L100" s="116"/>
    </row>
    <row r="101" spans="1:12">
      <c r="A101" s="139"/>
      <c r="B101" s="115"/>
      <c r="C101" s="141"/>
      <c r="D101" s="141"/>
      <c r="E101" s="141"/>
      <c r="F101" s="141"/>
      <c r="G101" s="141"/>
      <c r="H101" s="141"/>
      <c r="I101" s="141"/>
      <c r="J101" s="115"/>
      <c r="K101" s="115"/>
      <c r="L101" s="116"/>
    </row>
    <row r="102" spans="1:12">
      <c r="A102" s="139"/>
      <c r="B102" s="115"/>
      <c r="C102" s="141"/>
      <c r="D102" s="141"/>
      <c r="E102" s="141"/>
      <c r="F102" s="141"/>
      <c r="G102" s="141"/>
      <c r="H102" s="141"/>
      <c r="I102" s="141"/>
      <c r="J102" s="115"/>
      <c r="K102" s="115"/>
      <c r="L102" s="116"/>
    </row>
    <row r="103" spans="1:12">
      <c r="A103" s="139"/>
      <c r="B103" s="115"/>
      <c r="C103" s="141"/>
      <c r="D103" s="141"/>
      <c r="E103" s="141"/>
      <c r="F103" s="141"/>
      <c r="G103" s="141"/>
      <c r="H103" s="141"/>
      <c r="I103" s="141"/>
      <c r="J103" s="115"/>
      <c r="K103" s="115"/>
      <c r="L103" s="116"/>
    </row>
    <row r="104" spans="1:12">
      <c r="A104" s="139"/>
      <c r="B104" s="115"/>
      <c r="C104" s="141"/>
      <c r="D104" s="141"/>
      <c r="E104" s="141"/>
      <c r="F104" s="141"/>
      <c r="G104" s="141"/>
      <c r="H104" s="141"/>
      <c r="I104" s="141"/>
      <c r="J104" s="115"/>
      <c r="K104" s="115"/>
      <c r="L104" s="116"/>
    </row>
    <row r="105" spans="1:12">
      <c r="A105" s="139"/>
      <c r="B105" s="115"/>
      <c r="C105" s="141"/>
      <c r="D105" s="141"/>
      <c r="E105" s="141"/>
      <c r="F105" s="141"/>
      <c r="G105" s="141"/>
      <c r="H105" s="141"/>
      <c r="I105" s="141"/>
      <c r="J105" s="115"/>
      <c r="K105" s="115"/>
      <c r="L105" s="116"/>
    </row>
    <row r="106" spans="1:12">
      <c r="A106" s="139"/>
      <c r="B106" s="115"/>
      <c r="C106" s="115"/>
      <c r="D106" s="115"/>
      <c r="E106" s="115"/>
      <c r="F106" s="115"/>
      <c r="G106" s="115"/>
      <c r="H106" s="115"/>
      <c r="I106" s="115"/>
      <c r="J106" s="115"/>
      <c r="K106" s="115"/>
      <c r="L106" s="116"/>
    </row>
    <row r="107" spans="1:12">
      <c r="A107" s="139"/>
      <c r="B107" s="115"/>
      <c r="C107" s="115"/>
      <c r="D107" s="115"/>
      <c r="E107" s="115"/>
      <c r="F107" s="115"/>
      <c r="G107" s="115"/>
      <c r="H107" s="115"/>
      <c r="I107" s="115"/>
      <c r="J107" s="115"/>
      <c r="K107" s="115"/>
      <c r="L107" s="116"/>
    </row>
    <row r="108" spans="1:12">
      <c r="A108" s="139"/>
      <c r="B108" s="115"/>
      <c r="C108" s="115"/>
      <c r="D108" s="115"/>
      <c r="E108" s="115"/>
      <c r="F108" s="115"/>
      <c r="G108" s="115"/>
      <c r="H108" s="115"/>
      <c r="I108" s="115"/>
      <c r="J108" s="115"/>
      <c r="K108" s="115"/>
      <c r="L108" s="116"/>
    </row>
    <row r="109" spans="1:12">
      <c r="A109" s="139"/>
      <c r="B109" s="115"/>
      <c r="C109" s="115"/>
      <c r="D109" s="115"/>
      <c r="E109" s="115"/>
      <c r="F109" s="115"/>
      <c r="G109" s="115"/>
      <c r="H109" s="115"/>
      <c r="I109" s="115"/>
      <c r="J109" s="115"/>
      <c r="K109" s="115"/>
      <c r="L109" s="116"/>
    </row>
    <row r="110" spans="1:12">
      <c r="A110" s="139"/>
      <c r="B110" s="115"/>
      <c r="C110" s="115"/>
      <c r="D110" s="115"/>
      <c r="E110" s="115"/>
      <c r="F110" s="115"/>
      <c r="G110" s="115"/>
      <c r="H110" s="115"/>
      <c r="I110" s="115"/>
      <c r="J110" s="115"/>
      <c r="K110" s="115"/>
      <c r="L110" s="116"/>
    </row>
    <row r="111" spans="1:12">
      <c r="A111" s="139"/>
      <c r="B111" s="115"/>
      <c r="C111" s="115"/>
      <c r="D111" s="115"/>
      <c r="E111" s="115"/>
      <c r="F111" s="115"/>
      <c r="G111" s="115"/>
      <c r="H111" s="115"/>
      <c r="I111" s="115"/>
      <c r="J111" s="115"/>
      <c r="K111" s="115"/>
      <c r="L111" s="116"/>
    </row>
    <row r="112" spans="1:12">
      <c r="A112" s="139"/>
      <c r="B112" s="115"/>
      <c r="C112" s="115"/>
      <c r="D112" s="115"/>
      <c r="E112" s="115"/>
      <c r="F112" s="115"/>
      <c r="G112" s="115"/>
      <c r="H112" s="115"/>
      <c r="I112" s="115"/>
      <c r="J112" s="115"/>
      <c r="K112" s="115"/>
      <c r="L112" s="116"/>
    </row>
    <row r="113" spans="1:12" ht="16.350000000000001" customHeight="1" thickBot="1">
      <c r="A113" s="156"/>
      <c r="B113" s="217"/>
      <c r="C113" s="217"/>
      <c r="D113" s="217"/>
      <c r="E113" s="217"/>
      <c r="F113" s="217"/>
      <c r="G113" s="217"/>
      <c r="H113" s="217"/>
      <c r="I113" s="217"/>
      <c r="J113" s="217"/>
      <c r="K113" s="217"/>
      <c r="L113" s="221"/>
    </row>
    <row r="114" spans="1:12" ht="8.1" customHeight="1"/>
  </sheetData>
  <sheetProtection password="CC9A" sheet="1" objects="1" scenarios="1" formatCells="0" formatRows="0" insertRows="0" deleteRows="0"/>
  <mergeCells count="26">
    <mergeCell ref="B58:I58"/>
    <mergeCell ref="J58:L58"/>
    <mergeCell ref="K43:L43"/>
    <mergeCell ref="K26:L26"/>
    <mergeCell ref="A2:L2"/>
    <mergeCell ref="B3:I3"/>
    <mergeCell ref="J3:L3"/>
    <mergeCell ref="B4:F4"/>
    <mergeCell ref="H4:L4"/>
    <mergeCell ref="B5:E5"/>
    <mergeCell ref="K63:L63"/>
    <mergeCell ref="K64:L64"/>
    <mergeCell ref="K65:L65"/>
    <mergeCell ref="K5:L5"/>
    <mergeCell ref="B8:K17"/>
    <mergeCell ref="K32:L32"/>
    <mergeCell ref="K38:L38"/>
    <mergeCell ref="K39:L39"/>
    <mergeCell ref="K40:L40"/>
    <mergeCell ref="K41:L41"/>
    <mergeCell ref="K24:L24"/>
    <mergeCell ref="K42:L42"/>
    <mergeCell ref="B59:F59"/>
    <mergeCell ref="H59:L59"/>
    <mergeCell ref="B48:G48"/>
    <mergeCell ref="A57:L57"/>
  </mergeCells>
  <phoneticPr fontId="3"/>
  <dataValidations count="1">
    <dataValidation type="list" allowBlank="1" showInputMessage="1" showErrorMessage="1" sqref="I45">
      <formula1>"（選択）,湿　式,乾　式"</formula1>
    </dataValidation>
  </dataValidations>
  <pageMargins left="0.78740157480314965" right="0.51181102362204722" top="0.59055118110236227" bottom="0.59055118110236227" header="0.19685039370078741" footer="0.19685039370078741"/>
  <pageSetup paperSize="9" fitToHeight="0" orientation="portrait" r:id="rId1"/>
  <headerFooter alignWithMargins="0"/>
  <rowBreaks count="1" manualBreakCount="1">
    <brk id="55" max="11"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R247"/>
  <sheetViews>
    <sheetView view="pageBreakPreview" zoomScaleNormal="100" zoomScaleSheetLayoutView="100" workbookViewId="0">
      <selection activeCell="D5" sqref="D5:F5"/>
    </sheetView>
  </sheetViews>
  <sheetFormatPr defaultColWidth="9" defaultRowHeight="13.5"/>
  <cols>
    <col min="1" max="1" width="5.875" style="21" customWidth="1"/>
    <col min="2" max="2" width="6.875" style="21" customWidth="1"/>
    <col min="3" max="3" width="9" style="21" customWidth="1"/>
    <col min="4" max="6" width="5.5" style="21" customWidth="1"/>
    <col min="7" max="7" width="9.5" style="21" customWidth="1"/>
    <col min="8" max="8" width="7" style="21" customWidth="1"/>
    <col min="9" max="11" width="8.625" style="21" customWidth="1"/>
    <col min="12" max="12" width="9" style="21" customWidth="1"/>
    <col min="13" max="13" width="7.25" style="21" customWidth="1"/>
    <col min="14" max="16384" width="9" style="21"/>
  </cols>
  <sheetData>
    <row r="1" spans="1:14" ht="15" customHeight="1" thickBot="1">
      <c r="A1" s="362"/>
      <c r="B1" s="362"/>
      <c r="C1" s="362"/>
      <c r="D1" s="362"/>
      <c r="E1" s="362"/>
      <c r="F1" s="362"/>
      <c r="G1" s="362"/>
      <c r="H1" s="362"/>
      <c r="I1" s="362"/>
      <c r="J1" s="362"/>
      <c r="K1" s="362"/>
      <c r="L1" s="362"/>
    </row>
    <row r="2" spans="1:14" s="10" customFormat="1" ht="18.75" customHeight="1" thickBot="1">
      <c r="A2" s="718" t="s">
        <v>244</v>
      </c>
      <c r="B2" s="719"/>
      <c r="C2" s="719"/>
      <c r="D2" s="719"/>
      <c r="E2" s="719"/>
      <c r="F2" s="719"/>
      <c r="G2" s="719"/>
      <c r="H2" s="719"/>
      <c r="I2" s="719"/>
      <c r="J2" s="719"/>
      <c r="K2" s="719"/>
      <c r="L2" s="720"/>
    </row>
    <row r="3" spans="1:14" s="10" customFormat="1" ht="28.5" customHeight="1" thickTop="1">
      <c r="A3" s="11" t="s">
        <v>146</v>
      </c>
      <c r="B3" s="703" t="str">
        <f>+表紙!B3&amp;"　　（　５．エネルギー消費量　）"</f>
        <v>グリドル　　（　５．エネルギー消費量　）</v>
      </c>
      <c r="C3" s="704"/>
      <c r="D3" s="704"/>
      <c r="E3" s="704"/>
      <c r="F3" s="704"/>
      <c r="G3" s="704"/>
      <c r="H3" s="704"/>
      <c r="I3" s="704"/>
      <c r="J3" s="790"/>
      <c r="K3" s="703" t="str">
        <f xml:space="preserve"> IF(表紙!$C$13="選択してください","","ガス種："&amp;表紙!$C$12)</f>
        <v>ガス種：選択してください</v>
      </c>
      <c r="L3" s="705"/>
    </row>
    <row r="4" spans="1:14" s="10" customFormat="1" ht="18" customHeight="1" thickBot="1">
      <c r="A4" s="5" t="s">
        <v>147</v>
      </c>
      <c r="B4" s="706" t="str">
        <f>IF(表紙!$B$6=0,"",表紙!$B$6)</f>
        <v/>
      </c>
      <c r="C4" s="707"/>
      <c r="D4" s="707"/>
      <c r="E4" s="707"/>
      <c r="F4" s="707"/>
      <c r="G4" s="707"/>
      <c r="H4" s="792"/>
      <c r="I4" s="401" t="s">
        <v>49</v>
      </c>
      <c r="J4" s="784" t="str">
        <f>IF(表紙!$H$5=0,"",表紙!$H$5)</f>
        <v/>
      </c>
      <c r="K4" s="708"/>
      <c r="L4" s="785"/>
    </row>
    <row r="5" spans="1:14" s="10" customFormat="1" ht="15.75" customHeight="1">
      <c r="A5" s="386" t="s">
        <v>54</v>
      </c>
      <c r="B5" s="780" t="s">
        <v>55</v>
      </c>
      <c r="C5" s="781"/>
      <c r="D5" s="794"/>
      <c r="E5" s="795"/>
      <c r="F5" s="796"/>
      <c r="G5" s="773" t="s">
        <v>21</v>
      </c>
      <c r="H5" s="391"/>
      <c r="I5" s="773" t="s">
        <v>36</v>
      </c>
      <c r="J5" s="391"/>
      <c r="K5" s="773" t="s">
        <v>10</v>
      </c>
      <c r="L5" s="51"/>
    </row>
    <row r="6" spans="1:14" s="10" customFormat="1" ht="15.75" customHeight="1" thickBot="1">
      <c r="A6" s="392" t="s">
        <v>14</v>
      </c>
      <c r="B6" s="778"/>
      <c r="C6" s="779"/>
      <c r="D6" s="797"/>
      <c r="E6" s="798"/>
      <c r="F6" s="799"/>
      <c r="G6" s="591"/>
      <c r="H6" s="393"/>
      <c r="I6" s="591"/>
      <c r="J6" s="393"/>
      <c r="K6" s="591"/>
      <c r="L6" s="52"/>
    </row>
    <row r="7" spans="1:14" s="10" customFormat="1" ht="15" customHeight="1">
      <c r="A7" s="176"/>
      <c r="B7" s="177"/>
      <c r="C7" s="177"/>
      <c r="D7" s="115"/>
      <c r="E7" s="115"/>
      <c r="F7" s="115"/>
      <c r="G7" s="177"/>
      <c r="H7" s="177"/>
      <c r="I7" s="177"/>
      <c r="J7" s="177"/>
      <c r="K7" s="177"/>
      <c r="L7" s="178"/>
    </row>
    <row r="8" spans="1:14" s="10" customFormat="1" ht="15" customHeight="1">
      <c r="A8" s="114"/>
      <c r="B8" s="115" t="s">
        <v>422</v>
      </c>
      <c r="C8" s="115"/>
      <c r="D8" s="115"/>
      <c r="E8" s="115"/>
      <c r="F8" s="115"/>
      <c r="G8" s="115"/>
      <c r="H8" s="115"/>
      <c r="I8" s="115"/>
      <c r="J8" s="115"/>
      <c r="K8" s="115"/>
      <c r="L8" s="116"/>
    </row>
    <row r="9" spans="1:14" s="10" customFormat="1" ht="15" customHeight="1">
      <c r="A9" s="114"/>
      <c r="B9" s="115" t="s">
        <v>249</v>
      </c>
      <c r="C9" s="115"/>
      <c r="D9" s="115"/>
      <c r="E9" s="115"/>
      <c r="F9" s="115"/>
      <c r="G9" s="115"/>
      <c r="H9" s="115"/>
      <c r="I9" s="115"/>
      <c r="J9" s="115"/>
      <c r="K9" s="115"/>
      <c r="L9" s="116"/>
    </row>
    <row r="10" spans="1:14" s="10" customFormat="1" ht="5.25" customHeight="1">
      <c r="A10" s="114"/>
      <c r="B10" s="255"/>
      <c r="C10" s="115"/>
      <c r="D10" s="115"/>
      <c r="E10" s="115"/>
      <c r="F10" s="115"/>
      <c r="G10" s="115"/>
      <c r="H10" s="115"/>
      <c r="I10" s="115"/>
      <c r="J10" s="115"/>
      <c r="K10" s="115"/>
      <c r="L10" s="116"/>
    </row>
    <row r="11" spans="1:14" s="12" customFormat="1" ht="22.5" customHeight="1">
      <c r="A11" s="114"/>
      <c r="B11" s="262" t="s">
        <v>23</v>
      </c>
      <c r="C11" s="115"/>
      <c r="D11" s="115"/>
      <c r="E11" s="115"/>
      <c r="F11" s="115"/>
      <c r="G11" s="467"/>
      <c r="H11" s="256"/>
      <c r="I11" s="455"/>
      <c r="J11" s="257"/>
      <c r="K11" s="258"/>
      <c r="L11" s="116"/>
      <c r="N11" s="18"/>
    </row>
    <row r="12" spans="1:14" s="10" customFormat="1" ht="22.5" customHeight="1">
      <c r="A12" s="114"/>
      <c r="B12" s="115"/>
      <c r="C12" s="115"/>
      <c r="D12" s="115"/>
      <c r="E12" s="115"/>
      <c r="F12" s="115"/>
      <c r="G12" s="115"/>
      <c r="H12" s="115"/>
      <c r="I12" s="115"/>
      <c r="J12" s="115"/>
      <c r="K12" s="115"/>
      <c r="L12" s="116"/>
    </row>
    <row r="13" spans="1:14" s="10" customFormat="1" ht="13.5" customHeight="1">
      <c r="A13" s="114"/>
      <c r="B13" s="115"/>
      <c r="C13" s="115"/>
      <c r="D13" s="115"/>
      <c r="E13" s="115"/>
      <c r="F13" s="115"/>
      <c r="G13" s="115"/>
      <c r="H13" s="115"/>
      <c r="I13" s="115"/>
      <c r="J13" s="115"/>
      <c r="K13" s="115"/>
      <c r="L13" s="116"/>
    </row>
    <row r="14" spans="1:14" s="10" customFormat="1" ht="15" customHeight="1">
      <c r="A14" s="114"/>
      <c r="B14" s="466" t="s">
        <v>229</v>
      </c>
      <c r="C14" s="115"/>
      <c r="D14" s="115"/>
      <c r="E14" s="115"/>
      <c r="F14" s="115"/>
      <c r="G14" s="115"/>
      <c r="H14" s="115"/>
      <c r="I14" s="141" t="s">
        <v>54</v>
      </c>
      <c r="J14" s="259" t="s">
        <v>56</v>
      </c>
      <c r="K14" s="115"/>
      <c r="L14" s="116"/>
    </row>
    <row r="15" spans="1:14" s="10" customFormat="1" ht="17.25" customHeight="1">
      <c r="A15" s="114"/>
      <c r="B15" s="127" t="s">
        <v>288</v>
      </c>
      <c r="C15" s="465" t="s">
        <v>324</v>
      </c>
      <c r="D15" s="213"/>
      <c r="E15" s="213"/>
      <c r="F15" s="213"/>
      <c r="G15" s="213"/>
      <c r="H15" s="191" t="s">
        <v>289</v>
      </c>
      <c r="I15" s="308" t="str">
        <f>IF(+'3.立上り性能'!I31&lt;&gt;"",+'3.立上り性能'!I31,"")</f>
        <v/>
      </c>
      <c r="J15" s="308" t="str">
        <f>IF(+'3.立上り性能'!K31&lt;&gt;"",+'3.立上り性能'!K31,"")</f>
        <v/>
      </c>
      <c r="K15" s="455" t="s">
        <v>25</v>
      </c>
      <c r="L15" s="370" t="s">
        <v>33</v>
      </c>
    </row>
    <row r="16" spans="1:14" s="10" customFormat="1" ht="15.75" customHeight="1">
      <c r="A16" s="114"/>
      <c r="B16" s="127" t="s">
        <v>290</v>
      </c>
      <c r="C16" s="129" t="s">
        <v>248</v>
      </c>
      <c r="D16" s="129"/>
      <c r="E16" s="129"/>
      <c r="F16" s="129"/>
      <c r="G16" s="129"/>
      <c r="H16" s="149"/>
      <c r="I16" s="309"/>
      <c r="J16" s="310"/>
      <c r="K16" s="455"/>
      <c r="L16" s="370"/>
    </row>
    <row r="17" spans="1:17" s="10" customFormat="1" ht="17.25" customHeight="1">
      <c r="A17" s="114"/>
      <c r="B17" s="127"/>
      <c r="C17" s="465" t="s">
        <v>79</v>
      </c>
      <c r="D17" s="465"/>
      <c r="E17" s="465"/>
      <c r="F17" s="465"/>
      <c r="G17" s="465"/>
      <c r="H17" s="189" t="s">
        <v>246</v>
      </c>
      <c r="I17" s="311" t="str">
        <f>IF(+'3.立上り性能'!I22&lt;&gt;"",+'3.立上り性能'!I22,"")</f>
        <v/>
      </c>
      <c r="J17" s="311" t="str">
        <f>IF(+'3.立上り性能'!K22&lt;&gt;"",+'3.立上り性能'!K22,"")</f>
        <v/>
      </c>
      <c r="K17" s="134" t="s">
        <v>77</v>
      </c>
      <c r="L17" s="370" t="s">
        <v>78</v>
      </c>
      <c r="N17" s="15"/>
    </row>
    <row r="18" spans="1:17" s="10" customFormat="1" ht="17.25" customHeight="1">
      <c r="A18" s="114"/>
      <c r="B18" s="127" t="s">
        <v>291</v>
      </c>
      <c r="C18" s="129" t="s">
        <v>325</v>
      </c>
      <c r="D18" s="466"/>
      <c r="E18" s="141"/>
      <c r="F18" s="115"/>
      <c r="G18" s="115"/>
      <c r="H18" s="189" t="s">
        <v>247</v>
      </c>
      <c r="I18" s="311" t="str">
        <f>IF(+'3.立上り性能'!I23&lt;&gt;"",+'3.立上り性能'!I23,"")</f>
        <v/>
      </c>
      <c r="J18" s="311" t="str">
        <f>IF(+'3.立上り性能'!K23&lt;&gt;"",+'3.立上り性能'!K23,"")</f>
        <v/>
      </c>
      <c r="K18" s="134" t="s">
        <v>77</v>
      </c>
      <c r="L18" s="370" t="s">
        <v>78</v>
      </c>
      <c r="N18" s="9"/>
    </row>
    <row r="19" spans="1:17" s="10" customFormat="1" ht="3.75" customHeight="1" thickBot="1">
      <c r="A19" s="114"/>
      <c r="B19" s="127"/>
      <c r="C19" s="129"/>
      <c r="D19" s="466"/>
      <c r="E19" s="141"/>
      <c r="F19" s="115"/>
      <c r="G19" s="115"/>
      <c r="H19" s="189"/>
      <c r="I19" s="140"/>
      <c r="J19" s="260"/>
      <c r="K19" s="455"/>
      <c r="L19" s="370"/>
      <c r="N19" s="9"/>
    </row>
    <row r="20" spans="1:17" s="10" customFormat="1" ht="17.25" customHeight="1" thickBot="1">
      <c r="A20" s="114"/>
      <c r="B20" s="127" t="s">
        <v>292</v>
      </c>
      <c r="C20" s="465" t="s">
        <v>326</v>
      </c>
      <c r="D20" s="213"/>
      <c r="E20" s="213"/>
      <c r="F20" s="213"/>
      <c r="G20" s="213"/>
      <c r="H20" s="148" t="s">
        <v>293</v>
      </c>
      <c r="I20" s="312" t="str">
        <f>IF(COUNT(I15,I17,I18)=3,I15*(180-25)/(I17-I18),"")</f>
        <v/>
      </c>
      <c r="J20" s="313" t="str">
        <f>IF(COUNT(J15,J17,J18)=3,J15*(180-25)/(J17-J18),"")</f>
        <v/>
      </c>
      <c r="K20" s="455" t="s">
        <v>25</v>
      </c>
      <c r="L20" s="370" t="s">
        <v>33</v>
      </c>
    </row>
    <row r="21" spans="1:17" s="10" customFormat="1" ht="4.5" customHeight="1" thickBot="1">
      <c r="A21" s="114"/>
      <c r="B21" s="115"/>
      <c r="C21" s="465"/>
      <c r="D21" s="314"/>
      <c r="E21" s="314"/>
      <c r="F21" s="314"/>
      <c r="G21" s="314"/>
      <c r="H21" s="314"/>
      <c r="I21" s="140"/>
      <c r="J21" s="260"/>
      <c r="K21" s="455"/>
      <c r="L21" s="370"/>
    </row>
    <row r="22" spans="1:17" s="10" customFormat="1" ht="30" customHeight="1" thickBot="1">
      <c r="A22" s="114"/>
      <c r="B22" s="115"/>
      <c r="C22" s="115"/>
      <c r="D22" s="115"/>
      <c r="E22" s="115"/>
      <c r="F22" s="115"/>
      <c r="G22" s="115"/>
      <c r="H22" s="115"/>
      <c r="I22" s="203" t="s">
        <v>286</v>
      </c>
      <c r="J22" s="403" t="str">
        <f>IF(COUNTBLANK(I20:J20)=0,(I20+J20)/2,"")</f>
        <v/>
      </c>
      <c r="K22" s="455" t="s">
        <v>25</v>
      </c>
      <c r="L22" s="370" t="s">
        <v>33</v>
      </c>
    </row>
    <row r="23" spans="1:17" s="10" customFormat="1" ht="6" customHeight="1" thickBot="1">
      <c r="A23" s="114"/>
      <c r="B23" s="115"/>
      <c r="C23" s="115"/>
      <c r="D23" s="115"/>
      <c r="E23" s="115"/>
      <c r="F23" s="115"/>
      <c r="G23" s="115"/>
      <c r="H23" s="115"/>
      <c r="I23" s="203"/>
      <c r="J23" s="261"/>
      <c r="K23" s="455"/>
      <c r="L23" s="370"/>
    </row>
    <row r="24" spans="1:17" s="10" customFormat="1" ht="17.25" customHeight="1" thickBot="1">
      <c r="A24" s="114"/>
      <c r="B24" s="115"/>
      <c r="C24" s="115"/>
      <c r="D24" s="115"/>
      <c r="E24" s="115"/>
      <c r="F24" s="115"/>
      <c r="G24" s="115"/>
      <c r="H24" s="115"/>
      <c r="I24" s="215" t="s">
        <v>13</v>
      </c>
      <c r="J24" s="315" t="str">
        <f>IF(J22&lt;&gt;0,IF(J22&lt;&gt;"",ABS(I20-J20)/J22,""),"")</f>
        <v/>
      </c>
      <c r="K24" s="455"/>
      <c r="L24" s="370" t="s">
        <v>78</v>
      </c>
      <c r="O24" s="49"/>
      <c r="P24" s="4"/>
      <c r="Q24" s="4"/>
    </row>
    <row r="25" spans="1:17" s="10" customFormat="1" ht="9" customHeight="1">
      <c r="A25" s="114"/>
      <c r="B25" s="12"/>
      <c r="C25" s="115"/>
      <c r="D25" s="115"/>
      <c r="E25" s="115"/>
      <c r="F25" s="115"/>
      <c r="G25" s="115"/>
      <c r="H25" s="115"/>
      <c r="I25" s="215"/>
      <c r="J25" s="53"/>
      <c r="K25" s="455"/>
      <c r="L25" s="370"/>
      <c r="O25" s="66"/>
      <c r="P25" s="4"/>
      <c r="Q25" s="4"/>
    </row>
    <row r="26" spans="1:17" s="10" customFormat="1" ht="15" customHeight="1">
      <c r="A26" s="114"/>
      <c r="B26" s="466" t="s">
        <v>230</v>
      </c>
      <c r="C26" s="115"/>
      <c r="D26" s="115"/>
      <c r="E26" s="115"/>
      <c r="F26" s="115"/>
      <c r="G26" s="115"/>
      <c r="H26" s="115"/>
      <c r="I26" s="141" t="s">
        <v>54</v>
      </c>
      <c r="J26" s="259" t="s">
        <v>56</v>
      </c>
      <c r="K26" s="455"/>
      <c r="L26" s="370"/>
      <c r="N26" s="791"/>
      <c r="O26" s="791"/>
      <c r="P26" s="791"/>
      <c r="Q26" s="791"/>
    </row>
    <row r="27" spans="1:17" s="10" customFormat="1" ht="18" customHeight="1">
      <c r="A27" s="114"/>
      <c r="B27" s="127" t="s">
        <v>294</v>
      </c>
      <c r="C27" s="465" t="s">
        <v>255</v>
      </c>
      <c r="D27" s="213"/>
      <c r="E27" s="213"/>
      <c r="F27" s="213"/>
      <c r="G27" s="213"/>
      <c r="H27" s="191" t="s">
        <v>295</v>
      </c>
      <c r="I27" s="308" t="str">
        <f>IF(+'3.立上り性能'!I49&lt;&gt;"",+'3.立上り性能'!I49,"")</f>
        <v/>
      </c>
      <c r="J27" s="308" t="str">
        <f>IF(+'3.立上り性能'!K49&lt;&gt;"",+'3.立上り性能'!K49,"")</f>
        <v/>
      </c>
      <c r="K27" s="455" t="s">
        <v>25</v>
      </c>
      <c r="L27" s="370" t="s">
        <v>33</v>
      </c>
      <c r="O27" s="66"/>
      <c r="P27" s="4"/>
      <c r="Q27" s="4"/>
    </row>
    <row r="28" spans="1:17" s="10" customFormat="1" ht="18" customHeight="1">
      <c r="A28" s="114"/>
      <c r="B28" s="127" t="s">
        <v>290</v>
      </c>
      <c r="C28" s="129" t="s">
        <v>248</v>
      </c>
      <c r="D28" s="129"/>
      <c r="E28" s="129"/>
      <c r="F28" s="129"/>
      <c r="G28" s="129"/>
      <c r="H28" s="149"/>
      <c r="I28" s="309"/>
      <c r="J28" s="310"/>
      <c r="K28" s="455"/>
      <c r="L28" s="370"/>
      <c r="O28" s="49"/>
      <c r="P28" s="4"/>
      <c r="Q28" s="4"/>
    </row>
    <row r="29" spans="1:17" s="10" customFormat="1" ht="18" customHeight="1">
      <c r="A29" s="114"/>
      <c r="B29" s="127"/>
      <c r="C29" s="465" t="s">
        <v>79</v>
      </c>
      <c r="D29" s="465"/>
      <c r="E29" s="465"/>
      <c r="F29" s="465"/>
      <c r="G29" s="465"/>
      <c r="H29" s="189" t="s">
        <v>246</v>
      </c>
      <c r="I29" s="311" t="str">
        <f>IF(+'3.立上り性能'!I22&lt;&gt;"",+'3.立上り性能'!I22,"")</f>
        <v/>
      </c>
      <c r="J29" s="311" t="str">
        <f>IF(+'3.立上り性能'!K22&lt;&gt;"",+'3.立上り性能'!K22,"")</f>
        <v/>
      </c>
      <c r="K29" s="134" t="s">
        <v>77</v>
      </c>
      <c r="L29" s="370" t="s">
        <v>78</v>
      </c>
      <c r="O29" s="49"/>
      <c r="P29" s="4"/>
      <c r="Q29" s="4"/>
    </row>
    <row r="30" spans="1:17" s="10" customFormat="1" ht="18" customHeight="1">
      <c r="A30" s="114"/>
      <c r="B30" s="127" t="s">
        <v>291</v>
      </c>
      <c r="C30" s="129" t="s">
        <v>327</v>
      </c>
      <c r="D30" s="466"/>
      <c r="E30" s="141"/>
      <c r="F30" s="115"/>
      <c r="G30" s="115"/>
      <c r="H30" s="189" t="s">
        <v>247</v>
      </c>
      <c r="I30" s="311" t="str">
        <f>IF(+'3.立上り性能'!I23&lt;&gt;"",+'3.立上り性能'!I23,"")</f>
        <v/>
      </c>
      <c r="J30" s="311" t="str">
        <f>IF(+'3.立上り性能'!K23&lt;&gt;"",+'3.立上り性能'!K23,"")</f>
        <v/>
      </c>
      <c r="K30" s="134" t="s">
        <v>77</v>
      </c>
      <c r="L30" s="370" t="s">
        <v>78</v>
      </c>
    </row>
    <row r="31" spans="1:17" s="10" customFormat="1" ht="5.25" customHeight="1" thickBot="1">
      <c r="A31" s="114"/>
      <c r="B31" s="127"/>
      <c r="C31" s="129"/>
      <c r="D31" s="466"/>
      <c r="E31" s="141"/>
      <c r="F31" s="115"/>
      <c r="G31" s="115"/>
      <c r="H31" s="189"/>
      <c r="I31" s="140"/>
      <c r="J31" s="260"/>
      <c r="K31" s="455"/>
      <c r="L31" s="370"/>
    </row>
    <row r="32" spans="1:17" s="10" customFormat="1" ht="16.5" customHeight="1" thickBot="1">
      <c r="A32" s="114"/>
      <c r="B32" s="127" t="s">
        <v>296</v>
      </c>
      <c r="C32" s="465" t="s">
        <v>328</v>
      </c>
      <c r="D32" s="213"/>
      <c r="E32" s="213"/>
      <c r="F32" s="213"/>
      <c r="G32" s="213"/>
      <c r="H32" s="148" t="s">
        <v>297</v>
      </c>
      <c r="I32" s="312" t="str">
        <f>IF(COUNT(I27,I29,I30)=3,I27*(180-25)/(I29-I30),"")</f>
        <v/>
      </c>
      <c r="J32" s="313" t="str">
        <f>IF(COUNT(J27,J29,J30)=3,J27*(180-25)/(J29-J30),"")</f>
        <v/>
      </c>
      <c r="K32" s="455" t="s">
        <v>25</v>
      </c>
      <c r="L32" s="370" t="s">
        <v>33</v>
      </c>
    </row>
    <row r="33" spans="1:18" s="10" customFormat="1" ht="5.25" customHeight="1" thickBot="1">
      <c r="A33" s="114"/>
      <c r="B33" s="115"/>
      <c r="C33" s="213"/>
      <c r="D33" s="314"/>
      <c r="E33" s="314"/>
      <c r="F33" s="314"/>
      <c r="G33" s="314"/>
      <c r="H33" s="314"/>
      <c r="I33" s="140"/>
      <c r="J33" s="260"/>
      <c r="K33" s="455"/>
      <c r="L33" s="370"/>
    </row>
    <row r="34" spans="1:18" s="10" customFormat="1" ht="30" customHeight="1" thickBot="1">
      <c r="A34" s="114"/>
      <c r="B34" s="115"/>
      <c r="C34" s="115"/>
      <c r="D34" s="115"/>
      <c r="E34" s="115"/>
      <c r="F34" s="115"/>
      <c r="G34" s="115"/>
      <c r="H34" s="115"/>
      <c r="I34" s="203" t="s">
        <v>287</v>
      </c>
      <c r="J34" s="404" t="str">
        <f>IF(COUNTBLANK(I32:J32)=0,(I32+J32)/2,"")</f>
        <v/>
      </c>
      <c r="K34" s="455" t="s">
        <v>25</v>
      </c>
      <c r="L34" s="370" t="s">
        <v>33</v>
      </c>
    </row>
    <row r="35" spans="1:18" s="10" customFormat="1" ht="5.25" customHeight="1" thickBot="1">
      <c r="A35" s="114"/>
      <c r="B35" s="115"/>
      <c r="C35" s="115"/>
      <c r="D35" s="115"/>
      <c r="E35" s="115"/>
      <c r="F35" s="115"/>
      <c r="G35" s="115"/>
      <c r="H35" s="115"/>
      <c r="I35" s="203"/>
      <c r="J35" s="261"/>
      <c r="K35" s="455"/>
      <c r="L35" s="370"/>
    </row>
    <row r="36" spans="1:18" s="10" customFormat="1" ht="18" customHeight="1" thickBot="1">
      <c r="A36" s="114"/>
      <c r="B36" s="115"/>
      <c r="C36" s="115"/>
      <c r="D36" s="115"/>
      <c r="E36" s="115"/>
      <c r="F36" s="115"/>
      <c r="G36" s="115"/>
      <c r="H36" s="115"/>
      <c r="I36" s="215" t="s">
        <v>13</v>
      </c>
      <c r="J36" s="316" t="str">
        <f>IF(J34&lt;&gt;0,IF(J34&lt;&gt;"",ABS(I32-J32)/J34,""),"")</f>
        <v/>
      </c>
      <c r="K36" s="455"/>
      <c r="L36" s="370" t="s">
        <v>401</v>
      </c>
    </row>
    <row r="37" spans="1:18" s="10" customFormat="1" ht="22.5" customHeight="1">
      <c r="A37" s="114"/>
      <c r="B37" s="262" t="s">
        <v>24</v>
      </c>
      <c r="C37" s="115"/>
      <c r="D37" s="115"/>
      <c r="E37" s="115"/>
      <c r="F37" s="115"/>
      <c r="G37" s="115"/>
      <c r="H37" s="115"/>
      <c r="I37" s="115"/>
      <c r="J37" s="455"/>
      <c r="K37" s="463"/>
      <c r="L37" s="370"/>
    </row>
    <row r="38" spans="1:18" s="10" customFormat="1" ht="22.5" customHeight="1">
      <c r="A38" s="114"/>
      <c r="B38" s="115"/>
      <c r="C38" s="129"/>
      <c r="D38" s="115"/>
      <c r="E38" s="115"/>
      <c r="F38" s="115"/>
      <c r="G38" s="115"/>
      <c r="H38" s="115"/>
      <c r="I38" s="115"/>
      <c r="J38" s="455"/>
      <c r="K38" s="463"/>
      <c r="L38" s="370"/>
    </row>
    <row r="39" spans="1:18" s="10" customFormat="1" ht="21" customHeight="1">
      <c r="A39" s="114"/>
      <c r="B39" s="115"/>
      <c r="C39" s="129"/>
      <c r="D39" s="115"/>
      <c r="E39" s="115"/>
      <c r="F39" s="115"/>
      <c r="G39" s="115"/>
      <c r="H39" s="115"/>
      <c r="I39" s="12"/>
      <c r="J39" s="455"/>
      <c r="K39" s="463"/>
      <c r="L39" s="370"/>
    </row>
    <row r="40" spans="1:18" s="10" customFormat="1" ht="17.25" customHeight="1">
      <c r="A40" s="114"/>
      <c r="B40" s="466" t="s">
        <v>229</v>
      </c>
      <c r="C40" s="129"/>
      <c r="D40" s="115"/>
      <c r="E40" s="115"/>
      <c r="F40" s="115"/>
      <c r="G40" s="115"/>
      <c r="H40" s="115"/>
      <c r="I40" s="115"/>
      <c r="J40" s="455"/>
      <c r="K40" s="463"/>
      <c r="L40" s="370"/>
      <c r="M40" s="12"/>
    </row>
    <row r="41" spans="1:18" s="10" customFormat="1" ht="17.25" customHeight="1">
      <c r="A41" s="114"/>
      <c r="B41" s="127" t="s">
        <v>298</v>
      </c>
      <c r="C41" s="465" t="s">
        <v>254</v>
      </c>
      <c r="D41" s="213"/>
      <c r="E41" s="213"/>
      <c r="F41" s="213"/>
      <c r="G41" s="213"/>
      <c r="H41" s="191"/>
      <c r="I41" s="191" t="s">
        <v>384</v>
      </c>
      <c r="J41" s="317" t="str">
        <f>+'4.調理能力'!I32</f>
        <v/>
      </c>
      <c r="K41" s="236" t="s">
        <v>25</v>
      </c>
      <c r="L41" s="358" t="s">
        <v>33</v>
      </c>
      <c r="M41" s="12"/>
    </row>
    <row r="42" spans="1:18" s="10" customFormat="1" ht="17.25" customHeight="1" thickBot="1">
      <c r="A42" s="114"/>
      <c r="B42" s="127" t="s">
        <v>299</v>
      </c>
      <c r="C42" s="9" t="s">
        <v>252</v>
      </c>
      <c r="D42" s="115"/>
      <c r="E42" s="9"/>
      <c r="F42" s="115"/>
      <c r="G42" s="115"/>
      <c r="H42" s="115"/>
      <c r="I42" s="127" t="s">
        <v>385</v>
      </c>
      <c r="J42" s="318" t="str">
        <f>IF(+'4.調理能力'!I24&lt;&gt;"",+'4.調理能力'!I24,"")</f>
        <v/>
      </c>
      <c r="K42" s="455" t="s">
        <v>250</v>
      </c>
      <c r="L42" s="358" t="s">
        <v>251</v>
      </c>
      <c r="M42" s="12"/>
    </row>
    <row r="43" spans="1:18" s="10" customFormat="1" ht="22.5" customHeight="1" thickBot="1">
      <c r="A43" s="114"/>
      <c r="B43" s="127" t="s">
        <v>301</v>
      </c>
      <c r="C43" s="465" t="s">
        <v>461</v>
      </c>
      <c r="D43" s="213"/>
      <c r="E43" s="213"/>
      <c r="F43" s="213"/>
      <c r="G43" s="115"/>
      <c r="H43" s="115"/>
      <c r="I43" s="319" t="s">
        <v>445</v>
      </c>
      <c r="J43" s="405" t="str">
        <f>IF(COUNTBLANK(J41:J42)=0,J41*60/J42,"")</f>
        <v/>
      </c>
      <c r="K43" s="236" t="s">
        <v>253</v>
      </c>
      <c r="L43" s="358" t="s">
        <v>33</v>
      </c>
      <c r="M43" s="12"/>
      <c r="N43" s="12"/>
      <c r="O43" s="12"/>
      <c r="P43" s="12"/>
      <c r="Q43" s="12"/>
      <c r="R43" s="12"/>
    </row>
    <row r="44" spans="1:18" s="10" customFormat="1" ht="15.6" customHeight="1">
      <c r="A44" s="114"/>
      <c r="B44" s="115"/>
      <c r="C44" s="129"/>
      <c r="D44" s="115"/>
      <c r="E44" s="465"/>
      <c r="F44" s="115"/>
      <c r="G44" s="115"/>
      <c r="H44" s="115"/>
      <c r="I44" s="115"/>
      <c r="J44" s="455"/>
      <c r="K44" s="463"/>
      <c r="L44" s="358"/>
      <c r="M44" s="12"/>
      <c r="N44" s="12"/>
      <c r="O44" s="12"/>
      <c r="P44" s="12"/>
      <c r="Q44" s="12"/>
      <c r="R44" s="12"/>
    </row>
    <row r="45" spans="1:18" s="10" customFormat="1" ht="15.6" customHeight="1">
      <c r="A45" s="114"/>
      <c r="B45" s="466" t="s">
        <v>230</v>
      </c>
      <c r="C45" s="129"/>
      <c r="D45" s="115"/>
      <c r="E45" s="465"/>
      <c r="F45" s="115"/>
      <c r="G45" s="115"/>
      <c r="H45" s="115"/>
      <c r="I45" s="115"/>
      <c r="J45" s="455"/>
      <c r="K45" s="463"/>
      <c r="L45" s="358"/>
      <c r="M45" s="12"/>
      <c r="N45" s="12"/>
      <c r="O45" s="12"/>
      <c r="P45" s="12"/>
      <c r="Q45" s="12"/>
      <c r="R45" s="12"/>
    </row>
    <row r="46" spans="1:18" s="10" customFormat="1" ht="17.25" customHeight="1">
      <c r="A46" s="114"/>
      <c r="B46" s="127" t="s">
        <v>302</v>
      </c>
      <c r="C46" s="465" t="s">
        <v>255</v>
      </c>
      <c r="D46" s="213"/>
      <c r="E46" s="213"/>
      <c r="F46" s="213"/>
      <c r="G46" s="213"/>
      <c r="H46" s="191"/>
      <c r="I46" s="191" t="s">
        <v>386</v>
      </c>
      <c r="J46" s="317" t="str">
        <f>+'4.調理能力'!I65</f>
        <v/>
      </c>
      <c r="K46" s="236" t="s">
        <v>25</v>
      </c>
      <c r="L46" s="358" t="s">
        <v>33</v>
      </c>
      <c r="M46" s="12"/>
      <c r="N46" s="12"/>
      <c r="O46" s="12"/>
      <c r="P46" s="12"/>
      <c r="Q46" s="12"/>
      <c r="R46" s="12"/>
    </row>
    <row r="47" spans="1:18" s="10" customFormat="1" ht="18" customHeight="1" thickBot="1">
      <c r="A47" s="114"/>
      <c r="B47" s="127" t="s">
        <v>299</v>
      </c>
      <c r="C47" s="9" t="s">
        <v>252</v>
      </c>
      <c r="D47" s="115"/>
      <c r="E47" s="9"/>
      <c r="F47" s="115"/>
      <c r="G47" s="115"/>
      <c r="H47" s="115"/>
      <c r="I47" s="127" t="s">
        <v>300</v>
      </c>
      <c r="J47" s="318" t="str">
        <f>IF(+'4.調理能力'!I24&lt;&gt;"",+'4.調理能力'!I24,"")</f>
        <v/>
      </c>
      <c r="K47" s="455" t="s">
        <v>250</v>
      </c>
      <c r="L47" s="358" t="s">
        <v>251</v>
      </c>
      <c r="M47" s="12"/>
      <c r="N47" s="12"/>
      <c r="O47" s="12"/>
      <c r="P47" s="12"/>
      <c r="Q47" s="12"/>
      <c r="R47" s="12"/>
    </row>
    <row r="48" spans="1:18" s="10" customFormat="1" ht="22.5" customHeight="1" thickBot="1">
      <c r="A48" s="114"/>
      <c r="B48" s="127" t="s">
        <v>303</v>
      </c>
      <c r="C48" s="465" t="s">
        <v>462</v>
      </c>
      <c r="D48" s="213"/>
      <c r="E48" s="213"/>
      <c r="F48" s="213"/>
      <c r="G48" s="115"/>
      <c r="H48" s="115"/>
      <c r="I48" s="319" t="s">
        <v>446</v>
      </c>
      <c r="J48" s="405" t="str">
        <f>IF(COUNTBLANK(J46:J47)=0,J46*60/J47,"")</f>
        <v/>
      </c>
      <c r="K48" s="236" t="s">
        <v>253</v>
      </c>
      <c r="L48" s="358" t="s">
        <v>33</v>
      </c>
      <c r="M48" s="12"/>
      <c r="N48" s="12"/>
      <c r="O48" s="12"/>
      <c r="P48" s="12"/>
      <c r="Q48" s="12"/>
      <c r="R48" s="12"/>
    </row>
    <row r="49" spans="1:18" s="10" customFormat="1" ht="15.6" customHeight="1">
      <c r="A49" s="114"/>
      <c r="B49" s="466"/>
      <c r="C49" s="129"/>
      <c r="D49" s="115"/>
      <c r="E49" s="465"/>
      <c r="F49" s="115"/>
      <c r="G49" s="115"/>
      <c r="H49" s="115"/>
      <c r="I49" s="115"/>
      <c r="J49" s="455"/>
      <c r="K49" s="463"/>
      <c r="L49" s="116"/>
      <c r="M49" s="12"/>
      <c r="N49" s="12"/>
      <c r="O49" s="12"/>
      <c r="P49" s="12"/>
      <c r="Q49" s="12"/>
      <c r="R49" s="12"/>
    </row>
    <row r="50" spans="1:18" s="12" customFormat="1" ht="19.5" customHeight="1">
      <c r="A50" s="114"/>
      <c r="B50" s="115"/>
      <c r="C50" s="213"/>
      <c r="D50" s="200"/>
      <c r="E50" s="200"/>
      <c r="F50" s="200"/>
      <c r="G50" s="200"/>
      <c r="H50" s="140"/>
      <c r="I50" s="261"/>
      <c r="J50" s="455"/>
      <c r="K50" s="463"/>
      <c r="L50" s="464"/>
    </row>
    <row r="51" spans="1:18" s="12" customFormat="1" ht="15.75" customHeight="1" thickBot="1">
      <c r="A51" s="254"/>
      <c r="B51" s="323"/>
      <c r="C51" s="164"/>
      <c r="D51" s="164"/>
      <c r="E51" s="164"/>
      <c r="F51" s="164"/>
      <c r="G51" s="160"/>
      <c r="H51" s="324"/>
      <c r="I51" s="325"/>
      <c r="J51" s="326"/>
      <c r="K51" s="327"/>
      <c r="L51" s="163"/>
    </row>
    <row r="52" spans="1:18" s="10" customFormat="1" ht="15" customHeight="1" thickBot="1">
      <c r="A52" s="343"/>
      <c r="B52" s="343"/>
      <c r="C52" s="344"/>
      <c r="D52" s="345"/>
      <c r="E52" s="345"/>
      <c r="F52" s="345"/>
      <c r="G52" s="345"/>
      <c r="H52" s="345"/>
      <c r="I52" s="346"/>
      <c r="J52" s="347"/>
      <c r="K52" s="348"/>
      <c r="L52" s="349"/>
    </row>
    <row r="53" spans="1:18" s="10" customFormat="1" ht="19.5" customHeight="1" thickBot="1">
      <c r="A53" s="718" t="s">
        <v>244</v>
      </c>
      <c r="B53" s="719"/>
      <c r="C53" s="719"/>
      <c r="D53" s="719"/>
      <c r="E53" s="719"/>
      <c r="F53" s="719"/>
      <c r="G53" s="719"/>
      <c r="H53" s="719"/>
      <c r="I53" s="719"/>
      <c r="J53" s="719"/>
      <c r="K53" s="719"/>
      <c r="L53" s="720"/>
    </row>
    <row r="54" spans="1:18" s="10" customFormat="1" ht="28.5" customHeight="1" thickTop="1">
      <c r="A54" s="11" t="s">
        <v>146</v>
      </c>
      <c r="B54" s="703" t="str">
        <f>+表紙!B3&amp;"　　（　５．エネルギー消費量　）"</f>
        <v>グリドル　　（　５．エネルギー消費量　）</v>
      </c>
      <c r="C54" s="704"/>
      <c r="D54" s="704"/>
      <c r="E54" s="704"/>
      <c r="F54" s="704"/>
      <c r="G54" s="704"/>
      <c r="H54" s="704"/>
      <c r="I54" s="704"/>
      <c r="J54" s="790"/>
      <c r="K54" s="703" t="str">
        <f xml:space="preserve"> IF(表紙!$C$13="選択してください","","ガス種："&amp;表紙!$C$12)</f>
        <v>ガス種：選択してください</v>
      </c>
      <c r="L54" s="705"/>
    </row>
    <row r="55" spans="1:18" s="10" customFormat="1" ht="18" customHeight="1" thickBot="1">
      <c r="A55" s="5" t="s">
        <v>147</v>
      </c>
      <c r="B55" s="706" t="str">
        <f>IF(表紙!$B$6=0,"",表紙!$B$6)</f>
        <v/>
      </c>
      <c r="C55" s="707"/>
      <c r="D55" s="707"/>
      <c r="E55" s="707"/>
      <c r="F55" s="707"/>
      <c r="G55" s="707"/>
      <c r="H55" s="792"/>
      <c r="I55" s="401" t="s">
        <v>49</v>
      </c>
      <c r="J55" s="784" t="str">
        <f>IF(表紙!$H$5=0,"",表紙!$H$5)</f>
        <v/>
      </c>
      <c r="K55" s="708"/>
      <c r="L55" s="785"/>
    </row>
    <row r="56" spans="1:18" s="10" customFormat="1" ht="16.5" customHeight="1">
      <c r="A56" s="176"/>
      <c r="B56" s="177"/>
      <c r="C56" s="177"/>
      <c r="D56" s="115"/>
      <c r="E56" s="115"/>
      <c r="F56" s="115"/>
      <c r="G56" s="177"/>
      <c r="H56" s="177"/>
      <c r="I56" s="177"/>
      <c r="J56" s="177"/>
      <c r="K56" s="177"/>
      <c r="L56" s="178"/>
    </row>
    <row r="57" spans="1:18" s="10" customFormat="1" ht="16.5" customHeight="1">
      <c r="A57" s="114"/>
      <c r="B57" s="262" t="s">
        <v>30</v>
      </c>
      <c r="C57" s="115"/>
      <c r="D57" s="115"/>
      <c r="E57" s="115"/>
      <c r="F57" s="115"/>
      <c r="G57" s="115"/>
      <c r="H57" s="115"/>
      <c r="I57" s="115"/>
      <c r="J57" s="115"/>
      <c r="K57" s="115"/>
      <c r="L57" s="116"/>
    </row>
    <row r="58" spans="1:18" s="10" customFormat="1" ht="16.5" customHeight="1">
      <c r="A58" s="114"/>
      <c r="B58" s="115"/>
      <c r="C58" s="115"/>
      <c r="D58" s="115"/>
      <c r="E58" s="115"/>
      <c r="F58" s="115"/>
      <c r="G58" s="115"/>
      <c r="H58" s="115"/>
      <c r="I58" s="115"/>
      <c r="J58" s="115"/>
      <c r="K58" s="115"/>
      <c r="L58" s="116"/>
    </row>
    <row r="59" spans="1:18" s="10" customFormat="1" ht="16.5" customHeight="1">
      <c r="A59" s="114"/>
      <c r="B59" s="115"/>
      <c r="C59" s="115"/>
      <c r="D59" s="115"/>
      <c r="E59" s="115"/>
      <c r="F59" s="115"/>
      <c r="G59" s="115"/>
      <c r="H59" s="115"/>
      <c r="I59" s="115"/>
      <c r="J59" s="115"/>
      <c r="K59" s="115"/>
      <c r="L59" s="116"/>
    </row>
    <row r="60" spans="1:18" s="10" customFormat="1" ht="16.5" customHeight="1">
      <c r="A60" s="114"/>
      <c r="B60" s="115"/>
      <c r="C60" s="115"/>
      <c r="D60" s="115"/>
      <c r="E60" s="115"/>
      <c r="F60" s="115"/>
      <c r="G60" s="115"/>
      <c r="H60" s="115"/>
      <c r="I60" s="115"/>
      <c r="J60" s="115"/>
      <c r="K60" s="115"/>
      <c r="L60" s="116"/>
    </row>
    <row r="61" spans="1:18" s="10" customFormat="1" ht="16.5" customHeight="1">
      <c r="A61" s="114"/>
      <c r="B61" s="115"/>
      <c r="C61" s="115"/>
      <c r="D61" s="115"/>
      <c r="E61" s="115"/>
      <c r="F61" s="115"/>
      <c r="G61" s="115"/>
      <c r="H61" s="115"/>
      <c r="I61" s="115"/>
      <c r="J61" s="115"/>
      <c r="K61" s="115"/>
      <c r="L61" s="116"/>
    </row>
    <row r="62" spans="1:18" s="10" customFormat="1" ht="16.5" customHeight="1">
      <c r="A62" s="114"/>
      <c r="B62" s="115"/>
      <c r="C62" s="115"/>
      <c r="D62" s="115"/>
      <c r="E62" s="115"/>
      <c r="F62" s="115"/>
      <c r="G62" s="115"/>
      <c r="H62" s="115"/>
      <c r="I62" s="115"/>
      <c r="J62" s="115"/>
      <c r="K62" s="115"/>
      <c r="L62" s="116"/>
    </row>
    <row r="63" spans="1:18" s="10" customFormat="1" ht="16.5" customHeight="1">
      <c r="A63" s="114"/>
      <c r="B63" s="115"/>
      <c r="C63" s="115"/>
      <c r="D63" s="115"/>
      <c r="E63" s="115"/>
      <c r="F63" s="115"/>
      <c r="G63" s="115"/>
      <c r="H63" s="115"/>
      <c r="I63" s="115"/>
      <c r="J63" s="115"/>
      <c r="K63" s="115"/>
      <c r="L63" s="116"/>
    </row>
    <row r="64" spans="1:18" s="10" customFormat="1" ht="16.5" customHeight="1">
      <c r="A64" s="114"/>
      <c r="B64" s="115"/>
      <c r="C64" s="115"/>
      <c r="D64" s="115"/>
      <c r="E64" s="115"/>
      <c r="F64" s="115"/>
      <c r="G64" s="115"/>
      <c r="H64" s="115"/>
      <c r="I64" s="115"/>
      <c r="J64" s="115"/>
      <c r="K64" s="115"/>
      <c r="L64" s="116"/>
    </row>
    <row r="65" spans="1:15" s="10" customFormat="1" ht="16.5" customHeight="1">
      <c r="A65" s="114"/>
      <c r="B65" s="466" t="s">
        <v>229</v>
      </c>
      <c r="C65" s="465"/>
      <c r="D65" s="115"/>
      <c r="E65" s="115"/>
      <c r="F65" s="115"/>
      <c r="G65" s="115"/>
      <c r="H65" s="115"/>
      <c r="I65" s="115"/>
      <c r="J65" s="115"/>
      <c r="K65" s="115"/>
      <c r="L65" s="116"/>
    </row>
    <row r="66" spans="1:15" s="10" customFormat="1" ht="16.5" customHeight="1">
      <c r="A66" s="114"/>
      <c r="B66" s="465" t="s">
        <v>438</v>
      </c>
      <c r="C66" s="465"/>
      <c r="D66" s="115"/>
      <c r="E66" s="115"/>
      <c r="F66" s="115"/>
      <c r="G66" s="115"/>
      <c r="H66" s="115"/>
      <c r="I66" s="115"/>
      <c r="J66" s="115"/>
      <c r="K66" s="115"/>
      <c r="L66" s="116"/>
    </row>
    <row r="67" spans="1:15" s="10" customFormat="1" ht="18" customHeight="1">
      <c r="A67" s="114"/>
      <c r="B67" s="467"/>
      <c r="C67" s="465"/>
      <c r="D67" s="115"/>
      <c r="E67" s="130"/>
      <c r="F67" s="130"/>
      <c r="G67" s="130"/>
      <c r="H67" s="150"/>
      <c r="I67" s="141" t="s">
        <v>7</v>
      </c>
      <c r="J67" s="141" t="s">
        <v>14</v>
      </c>
      <c r="K67" s="130"/>
      <c r="L67" s="116"/>
    </row>
    <row r="68" spans="1:15" s="10" customFormat="1" ht="18" customHeight="1">
      <c r="A68" s="114"/>
      <c r="B68" s="127" t="s">
        <v>430</v>
      </c>
      <c r="C68" s="129" t="s">
        <v>463</v>
      </c>
      <c r="D68" s="115"/>
      <c r="E68" s="212"/>
      <c r="F68" s="212"/>
      <c r="G68" s="212"/>
      <c r="H68" s="191" t="s">
        <v>429</v>
      </c>
      <c r="I68" s="415" t="str">
        <f>IF(COUNTBLANK(I77:I81)=0,(I77*I78*(I80+I81-I82)*273/3600/101.3/(273+I79)),"")</f>
        <v/>
      </c>
      <c r="J68" s="415" t="str">
        <f>IF(COUNTBLANK(J77:J81)=0,(J77*J78*(J80+J81-J82)*273/3600/101.3/(273+J79)),"")</f>
        <v/>
      </c>
      <c r="K68" s="246" t="s">
        <v>83</v>
      </c>
      <c r="L68" s="273" t="s">
        <v>33</v>
      </c>
    </row>
    <row r="69" spans="1:15" s="10" customFormat="1" ht="18" customHeight="1">
      <c r="A69" s="114"/>
      <c r="B69" s="127" t="s">
        <v>256</v>
      </c>
      <c r="C69" s="129" t="s">
        <v>265</v>
      </c>
      <c r="D69" s="115"/>
      <c r="E69" s="129"/>
      <c r="F69" s="129"/>
      <c r="G69" s="129"/>
      <c r="H69" s="191" t="s">
        <v>262</v>
      </c>
      <c r="I69" s="416"/>
      <c r="J69" s="416"/>
      <c r="K69" s="246" t="s">
        <v>57</v>
      </c>
      <c r="L69" s="273" t="s">
        <v>76</v>
      </c>
    </row>
    <row r="70" spans="1:15" s="10" customFormat="1" ht="18" customHeight="1">
      <c r="A70" s="114"/>
      <c r="B70" s="127" t="s">
        <v>258</v>
      </c>
      <c r="C70" s="266" t="s">
        <v>266</v>
      </c>
      <c r="D70" s="115"/>
      <c r="E70" s="263"/>
      <c r="F70" s="263"/>
      <c r="G70" s="263"/>
      <c r="H70" s="189" t="s">
        <v>263</v>
      </c>
      <c r="I70" s="71"/>
      <c r="J70" s="71"/>
      <c r="K70" s="246" t="s">
        <v>2</v>
      </c>
      <c r="L70" s="273" t="s">
        <v>80</v>
      </c>
    </row>
    <row r="71" spans="1:15" s="10" customFormat="1" ht="18" customHeight="1">
      <c r="A71" s="114"/>
      <c r="B71" s="127" t="s">
        <v>260</v>
      </c>
      <c r="C71" s="263" t="s">
        <v>267</v>
      </c>
      <c r="D71" s="115"/>
      <c r="E71" s="129"/>
      <c r="F71" s="129"/>
      <c r="G71" s="129"/>
      <c r="H71" s="189" t="s">
        <v>264</v>
      </c>
      <c r="I71" s="70"/>
      <c r="J71" s="70"/>
      <c r="K71" s="246" t="s">
        <v>2</v>
      </c>
      <c r="L71" s="273" t="s">
        <v>80</v>
      </c>
    </row>
    <row r="72" spans="1:15" s="10" customFormat="1" ht="17.25" customHeight="1">
      <c r="A72" s="114"/>
      <c r="B72" s="115"/>
      <c r="C72" s="115"/>
      <c r="D72" s="263"/>
      <c r="E72" s="129"/>
      <c r="F72" s="129"/>
      <c r="G72" s="129"/>
      <c r="H72" s="189"/>
      <c r="I72" s="271"/>
      <c r="J72" s="271"/>
      <c r="K72" s="246"/>
      <c r="L72" s="273"/>
    </row>
    <row r="73" spans="1:15" s="1" customFormat="1" ht="18" customHeight="1">
      <c r="A73" s="253"/>
      <c r="B73" s="481" t="s">
        <v>458</v>
      </c>
      <c r="C73" s="481"/>
      <c r="D73" s="481"/>
      <c r="E73" s="481"/>
      <c r="F73" s="488"/>
      <c r="G73" s="488"/>
      <c r="H73" s="488"/>
      <c r="I73" s="488"/>
      <c r="J73" s="488"/>
      <c r="K73" s="488"/>
      <c r="L73" s="517"/>
      <c r="N73" s="518"/>
      <c r="O73" s="335"/>
    </row>
    <row r="74" spans="1:15" s="1" customFormat="1" ht="18" customHeight="1">
      <c r="A74" s="139"/>
      <c r="B74" s="202"/>
      <c r="C74" s="202"/>
      <c r="D74" s="202"/>
      <c r="E74" s="202"/>
      <c r="F74" s="202"/>
      <c r="G74" s="202"/>
      <c r="H74" s="203"/>
      <c r="I74" s="256"/>
      <c r="J74" s="121"/>
      <c r="K74" s="121"/>
      <c r="L74" s="209"/>
    </row>
    <row r="75" spans="1:15" s="1" customFormat="1" ht="18" customHeight="1">
      <c r="A75" s="139"/>
      <c r="B75" s="202"/>
      <c r="C75" s="202"/>
      <c r="D75" s="202"/>
      <c r="E75" s="202"/>
      <c r="F75" s="202"/>
      <c r="G75" s="202"/>
      <c r="H75" s="203"/>
      <c r="I75" s="256"/>
      <c r="J75" s="256"/>
      <c r="K75" s="204"/>
      <c r="L75" s="209"/>
    </row>
    <row r="76" spans="1:15" s="1" customFormat="1" ht="15.75" customHeight="1">
      <c r="A76" s="114"/>
      <c r="B76" s="255"/>
      <c r="C76" s="115"/>
      <c r="D76" s="115"/>
      <c r="E76" s="115"/>
      <c r="F76" s="115"/>
      <c r="G76" s="115"/>
      <c r="H76" s="115"/>
      <c r="I76" s="141" t="s">
        <v>54</v>
      </c>
      <c r="J76" s="259" t="s">
        <v>56</v>
      </c>
      <c r="K76" s="455"/>
      <c r="L76" s="336"/>
    </row>
    <row r="77" spans="1:15" s="1" customFormat="1" ht="18" customHeight="1">
      <c r="A77" s="139"/>
      <c r="B77" s="121"/>
      <c r="C77" s="793" t="s">
        <v>339</v>
      </c>
      <c r="D77" s="793"/>
      <c r="E77" s="793"/>
      <c r="F77" s="793"/>
      <c r="G77" s="793"/>
      <c r="H77" s="367" t="s">
        <v>304</v>
      </c>
      <c r="I77" s="417"/>
      <c r="J77" s="417"/>
      <c r="K77" s="483" t="s">
        <v>390</v>
      </c>
      <c r="L77" s="249" t="s">
        <v>33</v>
      </c>
    </row>
    <row r="78" spans="1:15" s="1" customFormat="1" ht="18" customHeight="1">
      <c r="A78" s="139"/>
      <c r="B78" s="121"/>
      <c r="C78" s="793" t="s">
        <v>340</v>
      </c>
      <c r="D78" s="793"/>
      <c r="E78" s="793"/>
      <c r="F78" s="793"/>
      <c r="G78" s="793"/>
      <c r="H78" s="367" t="s">
        <v>305</v>
      </c>
      <c r="I78" s="78"/>
      <c r="J78" s="78"/>
      <c r="K78" s="487" t="s">
        <v>450</v>
      </c>
      <c r="L78" s="135" t="s">
        <v>39</v>
      </c>
    </row>
    <row r="79" spans="1:15" s="10" customFormat="1" ht="18" customHeight="1">
      <c r="A79" s="139"/>
      <c r="B79" s="121"/>
      <c r="C79" s="793" t="s">
        <v>398</v>
      </c>
      <c r="D79" s="793"/>
      <c r="E79" s="793"/>
      <c r="F79" s="793"/>
      <c r="G79" s="793"/>
      <c r="H79" s="367" t="s">
        <v>306</v>
      </c>
      <c r="I79" s="77"/>
      <c r="J79" s="77"/>
      <c r="K79" s="483" t="s">
        <v>37</v>
      </c>
      <c r="L79" s="249" t="s">
        <v>31</v>
      </c>
    </row>
    <row r="80" spans="1:15" s="10" customFormat="1" ht="18" customHeight="1">
      <c r="A80" s="139"/>
      <c r="B80" s="121"/>
      <c r="C80" s="793" t="s">
        <v>341</v>
      </c>
      <c r="D80" s="793"/>
      <c r="E80" s="793"/>
      <c r="F80" s="793"/>
      <c r="G80" s="793"/>
      <c r="H80" s="367" t="s">
        <v>307</v>
      </c>
      <c r="I80" s="76"/>
      <c r="J80" s="76"/>
      <c r="K80" s="483" t="s">
        <v>44</v>
      </c>
      <c r="L80" s="249" t="s">
        <v>32</v>
      </c>
    </row>
    <row r="81" spans="1:12" s="10" customFormat="1" ht="18" customHeight="1">
      <c r="A81" s="139"/>
      <c r="B81" s="121"/>
      <c r="C81" s="793" t="s">
        <v>342</v>
      </c>
      <c r="D81" s="793"/>
      <c r="E81" s="793"/>
      <c r="F81" s="793"/>
      <c r="G81" s="793"/>
      <c r="H81" s="367" t="s">
        <v>308</v>
      </c>
      <c r="I81" s="76"/>
      <c r="J81" s="76"/>
      <c r="K81" s="483" t="s">
        <v>44</v>
      </c>
      <c r="L81" s="249" t="s">
        <v>32</v>
      </c>
    </row>
    <row r="82" spans="1:12" s="10" customFormat="1" ht="18" customHeight="1">
      <c r="A82" s="139"/>
      <c r="B82" s="121"/>
      <c r="C82" s="793" t="s">
        <v>399</v>
      </c>
      <c r="D82" s="793"/>
      <c r="E82" s="793"/>
      <c r="F82" s="793"/>
      <c r="G82" s="793"/>
      <c r="H82" s="367" t="s">
        <v>309</v>
      </c>
      <c r="I82" s="519" t="str">
        <f>IF(I79="","",IF($I$84="乾　式","0",10^(7.203-1735.74/(I79+234))))</f>
        <v/>
      </c>
      <c r="J82" s="407" t="str">
        <f>IF(J79="","",IF($I$84="乾　式","0",10^(7.203-1735.74/(J79+234))))</f>
        <v/>
      </c>
      <c r="K82" s="483" t="s">
        <v>44</v>
      </c>
      <c r="L82" s="249" t="s">
        <v>32</v>
      </c>
    </row>
    <row r="83" spans="1:12" s="10" customFormat="1" ht="11.25" customHeight="1">
      <c r="A83" s="139"/>
      <c r="B83" s="121"/>
      <c r="C83" s="520"/>
      <c r="D83" s="520"/>
      <c r="E83" s="520"/>
      <c r="F83" s="520"/>
      <c r="G83" s="520"/>
      <c r="H83" s="521"/>
      <c r="I83" s="522"/>
      <c r="J83" s="320"/>
      <c r="K83" s="483"/>
      <c r="L83" s="249"/>
    </row>
    <row r="84" spans="1:12" s="10" customFormat="1" ht="18" customHeight="1">
      <c r="A84" s="139"/>
      <c r="B84" s="466" t="s">
        <v>421</v>
      </c>
      <c r="C84" s="482"/>
      <c r="D84" s="115"/>
      <c r="E84" s="467"/>
      <c r="F84" s="115"/>
      <c r="G84" s="121"/>
      <c r="H84" s="523"/>
      <c r="I84" s="528" t="s">
        <v>484</v>
      </c>
      <c r="J84" s="524"/>
      <c r="K84" s="121"/>
      <c r="L84" s="490"/>
    </row>
    <row r="85" spans="1:12" s="10" customFormat="1" ht="18" customHeight="1">
      <c r="A85" s="139"/>
      <c r="B85" s="465" t="s">
        <v>224</v>
      </c>
      <c r="C85" s="136"/>
      <c r="D85" s="136"/>
      <c r="E85" s="136"/>
      <c r="F85" s="136"/>
      <c r="G85" s="136"/>
      <c r="H85" s="125"/>
      <c r="I85" s="125"/>
      <c r="J85" s="120"/>
      <c r="K85" s="120"/>
      <c r="L85" s="209"/>
    </row>
    <row r="86" spans="1:12" s="10" customFormat="1" ht="18" customHeight="1">
      <c r="A86" s="139"/>
      <c r="B86" s="465" t="s">
        <v>225</v>
      </c>
      <c r="C86" s="125"/>
      <c r="D86" s="125"/>
      <c r="E86" s="125"/>
      <c r="F86" s="125"/>
      <c r="G86" s="125"/>
      <c r="H86" s="125"/>
      <c r="I86" s="125"/>
      <c r="J86" s="125"/>
      <c r="K86" s="125"/>
      <c r="L86" s="209"/>
    </row>
    <row r="87" spans="1:12" s="10" customFormat="1" ht="18" customHeight="1">
      <c r="A87" s="139"/>
      <c r="B87" s="465"/>
      <c r="C87" s="136"/>
      <c r="D87" s="136"/>
      <c r="E87" s="136"/>
      <c r="F87" s="136"/>
      <c r="G87" s="136"/>
      <c r="H87" s="136"/>
      <c r="I87" s="136"/>
      <c r="J87" s="141"/>
      <c r="K87" s="115"/>
      <c r="L87" s="209"/>
    </row>
    <row r="88" spans="1:12" s="10" customFormat="1" ht="18" customHeight="1">
      <c r="A88" s="139"/>
      <c r="B88" s="465"/>
      <c r="C88" s="136"/>
      <c r="D88" s="136"/>
      <c r="E88" s="136"/>
      <c r="F88" s="136"/>
      <c r="G88" s="136"/>
      <c r="H88" s="136"/>
      <c r="I88" s="136"/>
      <c r="J88" s="141"/>
      <c r="K88" s="115"/>
      <c r="L88" s="209"/>
    </row>
    <row r="89" spans="1:12" s="10" customFormat="1" ht="12.75" customHeight="1">
      <c r="A89" s="139"/>
      <c r="B89" s="465"/>
      <c r="C89" s="465"/>
      <c r="D89" s="465"/>
      <c r="E89" s="465"/>
      <c r="F89" s="465"/>
      <c r="G89" s="465"/>
      <c r="H89" s="465"/>
      <c r="I89" s="465"/>
      <c r="J89" s="465"/>
      <c r="K89" s="465"/>
      <c r="L89" s="185"/>
    </row>
    <row r="90" spans="1:12" s="10" customFormat="1" ht="12.75" customHeight="1">
      <c r="A90" s="139"/>
      <c r="B90" s="465"/>
      <c r="C90" s="465"/>
      <c r="D90" s="465"/>
      <c r="E90" s="465"/>
      <c r="F90" s="465"/>
      <c r="G90" s="465"/>
      <c r="H90" s="465"/>
      <c r="I90" s="465"/>
      <c r="J90" s="465"/>
      <c r="K90" s="465"/>
      <c r="L90" s="185"/>
    </row>
    <row r="91" spans="1:12" s="10" customFormat="1" ht="12.75" customHeight="1">
      <c r="A91" s="139"/>
      <c r="B91" s="465"/>
      <c r="C91" s="465"/>
      <c r="D91" s="465"/>
      <c r="E91" s="465"/>
      <c r="F91" s="465"/>
      <c r="G91" s="465"/>
      <c r="H91" s="465"/>
      <c r="I91" s="465"/>
      <c r="J91" s="465"/>
      <c r="K91" s="465"/>
      <c r="L91" s="185"/>
    </row>
    <row r="92" spans="1:12" s="10" customFormat="1" ht="12.75" customHeight="1">
      <c r="A92" s="139"/>
      <c r="B92" s="465"/>
      <c r="C92" s="465"/>
      <c r="D92" s="465"/>
      <c r="E92" s="465"/>
      <c r="F92" s="465"/>
      <c r="G92" s="465"/>
      <c r="H92" s="465"/>
      <c r="I92" s="465"/>
      <c r="J92" s="465"/>
      <c r="K92" s="465"/>
      <c r="L92" s="185"/>
    </row>
    <row r="93" spans="1:12" s="10" customFormat="1" ht="12.75" customHeight="1">
      <c r="A93" s="139"/>
      <c r="B93" s="465"/>
      <c r="C93" s="465"/>
      <c r="D93" s="465"/>
      <c r="E93" s="465"/>
      <c r="F93" s="465"/>
      <c r="G93" s="465"/>
      <c r="H93" s="465"/>
      <c r="I93" s="465"/>
      <c r="J93" s="465"/>
      <c r="K93" s="465"/>
      <c r="L93" s="185"/>
    </row>
    <row r="94" spans="1:12" s="10" customFormat="1" ht="12.75" customHeight="1">
      <c r="A94" s="139"/>
      <c r="B94" s="465"/>
      <c r="C94" s="465"/>
      <c r="D94" s="465"/>
      <c r="E94" s="465"/>
      <c r="F94" s="465"/>
      <c r="G94" s="465"/>
      <c r="H94" s="465"/>
      <c r="I94" s="465"/>
      <c r="J94" s="465"/>
      <c r="K94" s="465"/>
      <c r="L94" s="185"/>
    </row>
    <row r="95" spans="1:12" s="10" customFormat="1" ht="12.75" customHeight="1">
      <c r="A95" s="139"/>
      <c r="B95" s="465"/>
      <c r="C95" s="465"/>
      <c r="D95" s="465"/>
      <c r="E95" s="465"/>
      <c r="F95" s="465"/>
      <c r="G95" s="465"/>
      <c r="H95" s="465"/>
      <c r="I95" s="465"/>
      <c r="J95" s="465"/>
      <c r="K95" s="465"/>
      <c r="L95" s="185"/>
    </row>
    <row r="96" spans="1:12" s="10" customFormat="1" ht="12.75" customHeight="1">
      <c r="A96" s="139"/>
      <c r="B96" s="465"/>
      <c r="C96" s="465"/>
      <c r="D96" s="465"/>
      <c r="E96" s="465"/>
      <c r="F96" s="465"/>
      <c r="G96" s="465"/>
      <c r="H96" s="465"/>
      <c r="I96" s="465"/>
      <c r="J96" s="465"/>
      <c r="K96" s="465"/>
      <c r="L96" s="185"/>
    </row>
    <row r="97" spans="1:15" s="10" customFormat="1" ht="12.75" customHeight="1">
      <c r="A97" s="139"/>
      <c r="B97" s="465"/>
      <c r="C97" s="465"/>
      <c r="D97" s="465"/>
      <c r="E97" s="465"/>
      <c r="F97" s="465"/>
      <c r="G97" s="465"/>
      <c r="H97" s="465"/>
      <c r="I97" s="465"/>
      <c r="J97" s="465"/>
      <c r="K97" s="465"/>
      <c r="L97" s="185"/>
    </row>
    <row r="98" spans="1:15" s="10" customFormat="1" ht="12.75" customHeight="1">
      <c r="A98" s="139"/>
      <c r="B98" s="465"/>
      <c r="C98" s="465"/>
      <c r="D98" s="465"/>
      <c r="E98" s="465"/>
      <c r="F98" s="465"/>
      <c r="G98" s="465"/>
      <c r="H98" s="465"/>
      <c r="I98" s="465"/>
      <c r="J98" s="465"/>
      <c r="K98" s="465"/>
      <c r="L98" s="185"/>
    </row>
    <row r="99" spans="1:15" s="10" customFormat="1" ht="12.75" customHeight="1">
      <c r="A99" s="139"/>
      <c r="B99" s="465"/>
      <c r="C99" s="465"/>
      <c r="D99" s="465"/>
      <c r="E99" s="465"/>
      <c r="F99" s="465"/>
      <c r="G99" s="465"/>
      <c r="H99" s="465"/>
      <c r="I99" s="465"/>
      <c r="J99" s="465"/>
      <c r="K99" s="465"/>
      <c r="L99" s="185"/>
    </row>
    <row r="100" spans="1:15" s="10" customFormat="1" ht="17.25" customHeight="1">
      <c r="A100" s="139"/>
      <c r="B100" s="465"/>
      <c r="C100" s="465"/>
      <c r="D100" s="465"/>
      <c r="E100" s="465"/>
      <c r="F100" s="465"/>
      <c r="G100" s="465"/>
      <c r="H100" s="465"/>
      <c r="I100" s="465"/>
      <c r="J100" s="465"/>
      <c r="K100" s="465"/>
      <c r="L100" s="185"/>
    </row>
    <row r="101" spans="1:15" s="10" customFormat="1" ht="15.75" customHeight="1" thickBot="1">
      <c r="A101" s="254"/>
      <c r="B101" s="164"/>
      <c r="C101" s="329"/>
      <c r="D101" s="330"/>
      <c r="E101" s="330"/>
      <c r="F101" s="330"/>
      <c r="G101" s="330"/>
      <c r="H101" s="330"/>
      <c r="I101" s="331"/>
      <c r="J101" s="332"/>
      <c r="K101" s="325"/>
      <c r="L101" s="333"/>
      <c r="N101" s="518"/>
      <c r="O101" s="334"/>
    </row>
    <row r="102" spans="1:15" s="10" customFormat="1" ht="14.25" customHeight="1" thickBot="1">
      <c r="A102" s="343"/>
      <c r="B102" s="343"/>
      <c r="C102" s="344"/>
      <c r="D102" s="345"/>
      <c r="E102" s="345"/>
      <c r="F102" s="345"/>
      <c r="G102" s="345"/>
      <c r="H102" s="345"/>
      <c r="I102" s="346"/>
      <c r="J102" s="347"/>
      <c r="K102" s="348"/>
      <c r="L102" s="349"/>
      <c r="N102" s="518"/>
      <c r="O102" s="334"/>
    </row>
    <row r="103" spans="1:15" s="10" customFormat="1" ht="18.75" customHeight="1" thickBot="1">
      <c r="A103" s="718" t="s">
        <v>119</v>
      </c>
      <c r="B103" s="719"/>
      <c r="C103" s="719"/>
      <c r="D103" s="719"/>
      <c r="E103" s="719"/>
      <c r="F103" s="719"/>
      <c r="G103" s="719"/>
      <c r="H103" s="719"/>
      <c r="I103" s="719"/>
      <c r="J103" s="719"/>
      <c r="K103" s="719"/>
      <c r="L103" s="720"/>
      <c r="N103" s="518"/>
      <c r="O103" s="334"/>
    </row>
    <row r="104" spans="1:15" s="10" customFormat="1" ht="28.5" customHeight="1" thickTop="1">
      <c r="A104" s="11" t="s">
        <v>146</v>
      </c>
      <c r="B104" s="703" t="str">
        <f>+表紙!B3&amp;"　　（　５．エネルギー消費量　）"</f>
        <v>グリドル　　（　５．エネルギー消費量　）</v>
      </c>
      <c r="C104" s="704"/>
      <c r="D104" s="704"/>
      <c r="E104" s="704"/>
      <c r="F104" s="704"/>
      <c r="G104" s="704"/>
      <c r="H104" s="704"/>
      <c r="I104" s="704"/>
      <c r="J104" s="790"/>
      <c r="K104" s="703" t="str">
        <f xml:space="preserve"> IF(表紙!$C$13="選択してください","","ガス種："&amp;表紙!$C$12)</f>
        <v>ガス種：選択してください</v>
      </c>
      <c r="L104" s="705"/>
      <c r="N104" s="518"/>
      <c r="O104" s="334"/>
    </row>
    <row r="105" spans="1:15" s="1" customFormat="1" ht="18" customHeight="1" thickBot="1">
      <c r="A105" s="5" t="s">
        <v>147</v>
      </c>
      <c r="B105" s="706" t="str">
        <f>IF(表紙!$B$6=0,"",表紙!$B$6)</f>
        <v/>
      </c>
      <c r="C105" s="707"/>
      <c r="D105" s="707"/>
      <c r="E105" s="707"/>
      <c r="F105" s="707"/>
      <c r="G105" s="707"/>
      <c r="H105" s="792"/>
      <c r="I105" s="401" t="s">
        <v>49</v>
      </c>
      <c r="J105" s="784" t="str">
        <f>IF(表紙!$H$5=0,"",表紙!$H$5)</f>
        <v/>
      </c>
      <c r="K105" s="708"/>
      <c r="L105" s="785"/>
      <c r="N105" s="518"/>
      <c r="O105" s="334"/>
    </row>
    <row r="106" spans="1:15" s="1" customFormat="1" ht="18" customHeight="1">
      <c r="A106" s="114"/>
      <c r="B106" s="115"/>
      <c r="C106" s="213"/>
      <c r="D106" s="200"/>
      <c r="E106" s="200"/>
      <c r="F106" s="200"/>
      <c r="G106" s="200"/>
      <c r="H106" s="200"/>
      <c r="I106" s="140"/>
      <c r="J106" s="261"/>
      <c r="K106" s="455"/>
      <c r="L106" s="464"/>
      <c r="N106" s="518"/>
      <c r="O106" s="334"/>
    </row>
    <row r="107" spans="1:15" s="10" customFormat="1" ht="18" customHeight="1">
      <c r="A107" s="114"/>
      <c r="B107" s="115" t="s">
        <v>440</v>
      </c>
      <c r="C107" s="115"/>
      <c r="D107" s="263"/>
      <c r="E107" s="129"/>
      <c r="F107" s="129"/>
      <c r="G107" s="129"/>
      <c r="H107" s="264"/>
      <c r="I107" s="294"/>
      <c r="J107" s="294"/>
      <c r="K107" s="246"/>
      <c r="L107" s="273"/>
    </row>
    <row r="108" spans="1:15" s="10" customFormat="1" ht="18" customHeight="1">
      <c r="A108" s="114"/>
      <c r="B108" s="115"/>
      <c r="C108" s="115"/>
      <c r="D108" s="263"/>
      <c r="E108" s="129"/>
      <c r="F108" s="129"/>
      <c r="G108" s="129"/>
      <c r="H108" s="264"/>
      <c r="I108" s="459" t="s">
        <v>7</v>
      </c>
      <c r="J108" s="421" t="s">
        <v>14</v>
      </c>
      <c r="K108" s="246"/>
      <c r="L108" s="273"/>
    </row>
    <row r="109" spans="1:15" s="10" customFormat="1" ht="18" customHeight="1">
      <c r="A109" s="114"/>
      <c r="B109" s="127" t="s">
        <v>457</v>
      </c>
      <c r="C109" s="188" t="s">
        <v>464</v>
      </c>
      <c r="D109" s="115"/>
      <c r="E109" s="265"/>
      <c r="F109" s="265"/>
      <c r="G109" s="265"/>
      <c r="H109" s="191" t="s">
        <v>435</v>
      </c>
      <c r="I109" s="415" t="str">
        <f>IF(COUNTBLANK(I118:I122)=0,(I118*I119*(I121+I122-I123)*273/3600/101.3/(273+I120)),"")</f>
        <v/>
      </c>
      <c r="J109" s="415" t="str">
        <f>IF(COUNTBLANK(J118:J122)=0,(J118*J119*(J121+J122-J123)*273/3600/101.3/(273+J120)),"")</f>
        <v/>
      </c>
      <c r="K109" s="246" t="s">
        <v>83</v>
      </c>
      <c r="L109" s="273" t="s">
        <v>33</v>
      </c>
    </row>
    <row r="110" spans="1:15" s="10" customFormat="1" ht="18" customHeight="1">
      <c r="A110" s="114"/>
      <c r="B110" s="127" t="s">
        <v>257</v>
      </c>
      <c r="C110" s="433" t="s">
        <v>269</v>
      </c>
      <c r="D110" s="115"/>
      <c r="E110" s="129"/>
      <c r="F110" s="129"/>
      <c r="G110" s="129"/>
      <c r="H110" s="191" t="s">
        <v>270</v>
      </c>
      <c r="I110" s="416"/>
      <c r="J110" s="416"/>
      <c r="K110" s="246" t="s">
        <v>57</v>
      </c>
      <c r="L110" s="273" t="s">
        <v>76</v>
      </c>
    </row>
    <row r="111" spans="1:15" s="10" customFormat="1" ht="18" customHeight="1">
      <c r="A111" s="114"/>
      <c r="B111" s="127" t="s">
        <v>259</v>
      </c>
      <c r="C111" s="434" t="s">
        <v>448</v>
      </c>
      <c r="D111" s="115"/>
      <c r="E111" s="263"/>
      <c r="F111" s="263"/>
      <c r="G111" s="263"/>
      <c r="H111" s="189" t="s">
        <v>271</v>
      </c>
      <c r="I111" s="70"/>
      <c r="J111" s="70"/>
      <c r="K111" s="246" t="s">
        <v>2</v>
      </c>
      <c r="L111" s="273" t="s">
        <v>80</v>
      </c>
    </row>
    <row r="112" spans="1:15" s="10" customFormat="1" ht="18" customHeight="1">
      <c r="A112" s="114"/>
      <c r="B112" s="127" t="s">
        <v>261</v>
      </c>
      <c r="C112" s="266" t="s">
        <v>268</v>
      </c>
      <c r="D112" s="115"/>
      <c r="E112" s="129"/>
      <c r="F112" s="129"/>
      <c r="G112" s="129"/>
      <c r="H112" s="189" t="s">
        <v>272</v>
      </c>
      <c r="I112" s="70"/>
      <c r="J112" s="70"/>
      <c r="K112" s="246" t="s">
        <v>2</v>
      </c>
      <c r="L112" s="273" t="s">
        <v>80</v>
      </c>
    </row>
    <row r="113" spans="1:15" s="10" customFormat="1" ht="18" customHeight="1">
      <c r="A113" s="114"/>
      <c r="B113" s="127"/>
      <c r="C113" s="266"/>
      <c r="D113" s="115"/>
      <c r="E113" s="129"/>
      <c r="F113" s="129"/>
      <c r="G113" s="129"/>
      <c r="H113" s="189"/>
      <c r="I113" s="294"/>
      <c r="J113" s="294"/>
      <c r="K113" s="246"/>
      <c r="L113" s="273"/>
    </row>
    <row r="114" spans="1:15" s="1" customFormat="1" ht="18" customHeight="1">
      <c r="A114" s="253"/>
      <c r="B114" s="481" t="s">
        <v>441</v>
      </c>
      <c r="C114" s="481"/>
      <c r="D114" s="481"/>
      <c r="E114" s="481"/>
      <c r="F114" s="488"/>
      <c r="G114" s="488"/>
      <c r="H114" s="488"/>
      <c r="I114" s="488"/>
      <c r="J114" s="488"/>
      <c r="K114" s="488"/>
      <c r="L114" s="517"/>
      <c r="N114" s="518"/>
      <c r="O114" s="335"/>
    </row>
    <row r="115" spans="1:15" s="1" customFormat="1" ht="18" customHeight="1">
      <c r="A115" s="139"/>
      <c r="B115" s="202"/>
      <c r="C115" s="202"/>
      <c r="D115" s="202"/>
      <c r="E115" s="202"/>
      <c r="F115" s="202"/>
      <c r="G115" s="202"/>
      <c r="H115" s="203"/>
      <c r="I115" s="256"/>
      <c r="J115" s="121"/>
      <c r="K115" s="121"/>
      <c r="L115" s="209"/>
    </row>
    <row r="116" spans="1:15" s="1" customFormat="1" ht="18" customHeight="1">
      <c r="A116" s="139"/>
      <c r="B116" s="202"/>
      <c r="C116" s="202"/>
      <c r="D116" s="202"/>
      <c r="E116" s="202"/>
      <c r="F116" s="202"/>
      <c r="G116" s="202"/>
      <c r="H116" s="203"/>
      <c r="I116" s="256"/>
      <c r="J116" s="256"/>
      <c r="K116" s="204"/>
      <c r="L116" s="209"/>
    </row>
    <row r="117" spans="1:15" s="1" customFormat="1" ht="15.75" customHeight="1">
      <c r="A117" s="114"/>
      <c r="B117" s="255"/>
      <c r="C117" s="115"/>
      <c r="D117" s="115"/>
      <c r="E117" s="115"/>
      <c r="F117" s="115"/>
      <c r="G117" s="115"/>
      <c r="H117" s="115"/>
      <c r="I117" s="141" t="s">
        <v>7</v>
      </c>
      <c r="J117" s="259" t="s">
        <v>14</v>
      </c>
      <c r="K117" s="455"/>
      <c r="L117" s="336"/>
    </row>
    <row r="118" spans="1:15" s="1" customFormat="1" ht="18" customHeight="1">
      <c r="A118" s="139"/>
      <c r="B118" s="121"/>
      <c r="C118" s="793" t="s">
        <v>339</v>
      </c>
      <c r="D118" s="793"/>
      <c r="E118" s="793"/>
      <c r="F118" s="793"/>
      <c r="G118" s="793"/>
      <c r="H118" s="367" t="s">
        <v>304</v>
      </c>
      <c r="I118" s="417"/>
      <c r="J118" s="417"/>
      <c r="K118" s="483" t="s">
        <v>390</v>
      </c>
      <c r="L118" s="249" t="s">
        <v>33</v>
      </c>
    </row>
    <row r="119" spans="1:15" s="1" customFormat="1" ht="18" customHeight="1">
      <c r="A119" s="139"/>
      <c r="B119" s="121"/>
      <c r="C119" s="793" t="s">
        <v>340</v>
      </c>
      <c r="D119" s="793"/>
      <c r="E119" s="793"/>
      <c r="F119" s="793"/>
      <c r="G119" s="793"/>
      <c r="H119" s="367" t="s">
        <v>305</v>
      </c>
      <c r="I119" s="78"/>
      <c r="J119" s="78"/>
      <c r="K119" s="487" t="s">
        <v>450</v>
      </c>
      <c r="L119" s="135" t="s">
        <v>39</v>
      </c>
    </row>
    <row r="120" spans="1:15" s="10" customFormat="1" ht="18" customHeight="1">
      <c r="A120" s="139"/>
      <c r="B120" s="121"/>
      <c r="C120" s="793" t="s">
        <v>397</v>
      </c>
      <c r="D120" s="793"/>
      <c r="E120" s="793"/>
      <c r="F120" s="793"/>
      <c r="G120" s="793"/>
      <c r="H120" s="367" t="s">
        <v>306</v>
      </c>
      <c r="I120" s="77"/>
      <c r="J120" s="77"/>
      <c r="K120" s="483" t="s">
        <v>37</v>
      </c>
      <c r="L120" s="249" t="s">
        <v>31</v>
      </c>
    </row>
    <row r="121" spans="1:15" s="10" customFormat="1" ht="18" customHeight="1">
      <c r="A121" s="139"/>
      <c r="B121" s="121"/>
      <c r="C121" s="793" t="s">
        <v>341</v>
      </c>
      <c r="D121" s="793"/>
      <c r="E121" s="793"/>
      <c r="F121" s="793"/>
      <c r="G121" s="793"/>
      <c r="H121" s="367" t="s">
        <v>307</v>
      </c>
      <c r="I121" s="76"/>
      <c r="J121" s="76"/>
      <c r="K121" s="483" t="s">
        <v>44</v>
      </c>
      <c r="L121" s="249" t="s">
        <v>32</v>
      </c>
    </row>
    <row r="122" spans="1:15" s="10" customFormat="1" ht="18" customHeight="1">
      <c r="A122" s="139"/>
      <c r="B122" s="121"/>
      <c r="C122" s="793" t="s">
        <v>342</v>
      </c>
      <c r="D122" s="793"/>
      <c r="E122" s="793"/>
      <c r="F122" s="793"/>
      <c r="G122" s="793"/>
      <c r="H122" s="367" t="s">
        <v>308</v>
      </c>
      <c r="I122" s="76"/>
      <c r="J122" s="76"/>
      <c r="K122" s="483" t="s">
        <v>44</v>
      </c>
      <c r="L122" s="249" t="s">
        <v>32</v>
      </c>
    </row>
    <row r="123" spans="1:15" s="10" customFormat="1" ht="18" customHeight="1">
      <c r="A123" s="139"/>
      <c r="B123" s="121"/>
      <c r="C123" s="793" t="s">
        <v>387</v>
      </c>
      <c r="D123" s="793"/>
      <c r="E123" s="793"/>
      <c r="F123" s="793"/>
      <c r="G123" s="793"/>
      <c r="H123" s="367" t="s">
        <v>309</v>
      </c>
      <c r="I123" s="519" t="str">
        <f>IF(I120="","",IF($I$125="乾　式","0",10^(7.203-1735.74/(I120+234))))</f>
        <v/>
      </c>
      <c r="J123" s="407" t="str">
        <f>IF(J120="","",IF($I$125="乾　式","0",10^(7.203-1735.74/(J120+234))))</f>
        <v/>
      </c>
      <c r="K123" s="483" t="s">
        <v>44</v>
      </c>
      <c r="L123" s="249" t="s">
        <v>32</v>
      </c>
    </row>
    <row r="124" spans="1:15" s="10" customFormat="1" ht="14.25" customHeight="1">
      <c r="A124" s="139"/>
      <c r="B124" s="121"/>
      <c r="C124" s="520"/>
      <c r="D124" s="520"/>
      <c r="E124" s="520"/>
      <c r="F124" s="520"/>
      <c r="G124" s="520"/>
      <c r="H124" s="521"/>
      <c r="I124" s="522"/>
      <c r="J124" s="320"/>
      <c r="K124" s="483"/>
      <c r="L124" s="249"/>
    </row>
    <row r="125" spans="1:15" s="10" customFormat="1" ht="18" customHeight="1">
      <c r="A125" s="139"/>
      <c r="B125" s="466" t="s">
        <v>421</v>
      </c>
      <c r="C125" s="482"/>
      <c r="D125" s="115"/>
      <c r="E125" s="467"/>
      <c r="F125" s="115"/>
      <c r="G125" s="121"/>
      <c r="H125" s="523"/>
      <c r="I125" s="528" t="s">
        <v>484</v>
      </c>
      <c r="J125" s="524"/>
      <c r="K125" s="121"/>
      <c r="L125" s="490"/>
    </row>
    <row r="126" spans="1:15" s="10" customFormat="1" ht="18" customHeight="1">
      <c r="A126" s="139"/>
      <c r="B126" s="465" t="s">
        <v>169</v>
      </c>
      <c r="C126" s="136"/>
      <c r="D126" s="136"/>
      <c r="E126" s="136"/>
      <c r="F126" s="136"/>
      <c r="G126" s="136"/>
      <c r="H126" s="125"/>
      <c r="I126" s="125"/>
      <c r="J126" s="120"/>
      <c r="K126" s="120"/>
      <c r="L126" s="209"/>
    </row>
    <row r="127" spans="1:15" s="10" customFormat="1" ht="18" customHeight="1">
      <c r="A127" s="139"/>
      <c r="B127" s="465" t="s">
        <v>170</v>
      </c>
      <c r="C127" s="125"/>
      <c r="D127" s="125"/>
      <c r="E127" s="125"/>
      <c r="F127" s="125"/>
      <c r="G127" s="125"/>
      <c r="H127" s="125"/>
      <c r="I127" s="125"/>
      <c r="J127" s="125"/>
      <c r="K127" s="125"/>
      <c r="L127" s="209"/>
    </row>
    <row r="128" spans="1:15" s="10" customFormat="1" ht="18" customHeight="1">
      <c r="A128" s="139"/>
      <c r="B128" s="465"/>
      <c r="C128" s="136"/>
      <c r="D128" s="136"/>
      <c r="E128" s="136"/>
      <c r="F128" s="136"/>
      <c r="G128" s="136"/>
      <c r="H128" s="136"/>
      <c r="I128" s="136"/>
      <c r="J128" s="141"/>
      <c r="K128" s="115"/>
      <c r="L128" s="209"/>
    </row>
    <row r="129" spans="1:12" s="10" customFormat="1" ht="18" customHeight="1">
      <c r="A129" s="139"/>
      <c r="B129" s="465"/>
      <c r="C129" s="136"/>
      <c r="D129" s="136"/>
      <c r="E129" s="136"/>
      <c r="F129" s="136"/>
      <c r="G129" s="136"/>
      <c r="H129" s="136"/>
      <c r="I129" s="136"/>
      <c r="J129" s="141"/>
      <c r="K129" s="115"/>
      <c r="L129" s="209"/>
    </row>
    <row r="130" spans="1:12" s="10" customFormat="1" ht="18" customHeight="1">
      <c r="A130" s="139"/>
      <c r="B130" s="465"/>
      <c r="C130" s="136"/>
      <c r="D130" s="136"/>
      <c r="E130" s="136"/>
      <c r="F130" s="136"/>
      <c r="G130" s="136"/>
      <c r="H130" s="136"/>
      <c r="I130" s="136"/>
      <c r="J130" s="141"/>
      <c r="K130" s="115"/>
      <c r="L130" s="209"/>
    </row>
    <row r="131" spans="1:12" s="10" customFormat="1" ht="18" customHeight="1">
      <c r="A131" s="139"/>
      <c r="B131" s="465"/>
      <c r="C131" s="136"/>
      <c r="D131" s="136"/>
      <c r="E131" s="136"/>
      <c r="F131" s="136"/>
      <c r="G131" s="136"/>
      <c r="H131" s="136"/>
      <c r="I131" s="136"/>
      <c r="J131" s="141"/>
      <c r="K131" s="115"/>
      <c r="L131" s="209"/>
    </row>
    <row r="132" spans="1:12" s="10" customFormat="1" ht="15" customHeight="1" thickBot="1">
      <c r="A132" s="114"/>
      <c r="B132" s="115"/>
      <c r="C132" s="115"/>
      <c r="D132" s="267"/>
      <c r="E132" s="115"/>
      <c r="F132" s="115"/>
      <c r="G132" s="115"/>
      <c r="H132" s="268"/>
      <c r="I132" s="141" t="s">
        <v>7</v>
      </c>
      <c r="J132" s="259" t="s">
        <v>14</v>
      </c>
      <c r="K132" s="246"/>
      <c r="L132" s="273"/>
    </row>
    <row r="133" spans="1:12" s="10" customFormat="1" ht="18" customHeight="1" thickBot="1">
      <c r="A133" s="114"/>
      <c r="B133" s="131" t="s">
        <v>405</v>
      </c>
      <c r="C133" s="383" t="s">
        <v>425</v>
      </c>
      <c r="D133" s="113"/>
      <c r="E133" s="377"/>
      <c r="F133" s="378"/>
      <c r="G133" s="378"/>
      <c r="H133" s="191" t="s">
        <v>335</v>
      </c>
      <c r="I133" s="272" t="str">
        <f>IF(COUNT(I68:I71,I109:I112)=8,I68*(60/I69)*(155-I111+I112)/(I70-I71-I111+I112)+I109*(60/I110)*(I70-I71-155)/(I70-I71-I111+I112),"")</f>
        <v/>
      </c>
      <c r="J133" s="272" t="str">
        <f>IF(COUNT(J68:J71,J109:J112)=8,J68*(60/J69)*(155-J111+J112)/(J70-J71-J111+J112)+J109*(60/J110)*(J70-J71-155)/(J70-J71-J111+J112),"")</f>
        <v/>
      </c>
      <c r="K133" s="246" t="s">
        <v>53</v>
      </c>
      <c r="L133" s="273" t="s">
        <v>33</v>
      </c>
    </row>
    <row r="134" spans="1:12" s="10" customFormat="1" ht="9" customHeight="1" thickBot="1">
      <c r="A134" s="114"/>
      <c r="B134" s="147"/>
      <c r="C134" s="147"/>
      <c r="D134" s="147"/>
      <c r="E134" s="378"/>
      <c r="F134" s="378"/>
      <c r="G134" s="234"/>
      <c r="H134" s="256"/>
      <c r="I134" s="256"/>
      <c r="J134" s="246"/>
      <c r="K134" s="270"/>
      <c r="L134" s="273"/>
    </row>
    <row r="135" spans="1:12" s="10" customFormat="1" ht="18" customHeight="1" thickBot="1">
      <c r="A135" s="114"/>
      <c r="B135" s="147"/>
      <c r="C135" s="147"/>
      <c r="D135" s="147"/>
      <c r="E135" s="378"/>
      <c r="F135" s="378"/>
      <c r="G135" s="378"/>
      <c r="H135" s="115"/>
      <c r="I135" s="195" t="s">
        <v>336</v>
      </c>
      <c r="J135" s="414" t="str">
        <f>IF(COUNTBLANK(I133:J133)=0,(I133+J133)/2,"")</f>
        <v/>
      </c>
      <c r="K135" s="246" t="s">
        <v>53</v>
      </c>
      <c r="L135" s="273" t="s">
        <v>33</v>
      </c>
    </row>
    <row r="136" spans="1:12" s="10" customFormat="1" ht="7.5" customHeight="1" thickBot="1">
      <c r="A136" s="114"/>
      <c r="B136" s="147"/>
      <c r="C136" s="147"/>
      <c r="D136" s="147"/>
      <c r="E136" s="378"/>
      <c r="F136" s="378"/>
      <c r="G136" s="378"/>
      <c r="H136" s="140"/>
      <c r="I136" s="195"/>
      <c r="J136" s="121"/>
      <c r="K136" s="246"/>
      <c r="L136" s="464"/>
    </row>
    <row r="137" spans="1:12" s="10" customFormat="1" ht="18" customHeight="1" thickBot="1">
      <c r="A137" s="114"/>
      <c r="B137" s="147"/>
      <c r="C137" s="147"/>
      <c r="D137" s="147"/>
      <c r="E137" s="379"/>
      <c r="F137" s="378"/>
      <c r="G137" s="378"/>
      <c r="H137" s="140"/>
      <c r="I137" s="467" t="s">
        <v>13</v>
      </c>
      <c r="J137" s="275" t="str">
        <f>IF(J135&lt;&gt;"",ABS(I133-J133)/J135,"")</f>
        <v/>
      </c>
      <c r="K137" s="236" t="s">
        <v>442</v>
      </c>
      <c r="L137" s="453"/>
    </row>
    <row r="138" spans="1:12" s="10" customFormat="1" ht="18" customHeight="1">
      <c r="A138" s="139"/>
      <c r="B138" s="465"/>
      <c r="C138" s="136"/>
      <c r="D138" s="136"/>
      <c r="E138" s="136"/>
      <c r="F138" s="136"/>
      <c r="G138" s="136"/>
      <c r="H138" s="136"/>
      <c r="I138" s="136"/>
      <c r="J138" s="141"/>
      <c r="K138" s="115"/>
      <c r="L138" s="209"/>
    </row>
    <row r="139" spans="1:12" s="10" customFormat="1" ht="17.25" customHeight="1" thickBot="1">
      <c r="A139" s="114"/>
      <c r="B139" s="147"/>
      <c r="C139" s="147"/>
      <c r="D139" s="147"/>
      <c r="E139" s="378"/>
      <c r="F139" s="378"/>
      <c r="G139" s="378"/>
      <c r="H139" s="140"/>
      <c r="I139" s="141" t="s">
        <v>7</v>
      </c>
      <c r="J139" s="259" t="s">
        <v>14</v>
      </c>
      <c r="K139" s="246"/>
      <c r="L139" s="464"/>
    </row>
    <row r="140" spans="1:12" s="12" customFormat="1" ht="18" customHeight="1" thickBot="1">
      <c r="A140" s="114"/>
      <c r="B140" s="131" t="s">
        <v>406</v>
      </c>
      <c r="C140" s="465" t="s">
        <v>426</v>
      </c>
      <c r="D140" s="147"/>
      <c r="E140" s="378"/>
      <c r="F140" s="378"/>
      <c r="G140" s="378"/>
      <c r="H140" s="191" t="s">
        <v>337</v>
      </c>
      <c r="I140" s="272" t="str">
        <f>IF(COUNT(I68:I71,I109:I112)=8,I68*(60/I69)*(135-I111+I112)/(I70-I71-I111+I112)+I109*(60/I110)*(I70-I71-135)/(I70-I71-I111+I112),"")</f>
        <v/>
      </c>
      <c r="J140" s="272" t="str">
        <f>IF(COUNT(J68:J71,J109:J112)=8,J68*(60/J69)*(135-J111+J112)/(J70-J71-J111+J112)+J109*(60/J110)*(J70-J71-135)/(J70-J71-J111+J112),"")</f>
        <v/>
      </c>
      <c r="K140" s="246" t="s">
        <v>81</v>
      </c>
      <c r="L140" s="273" t="s">
        <v>33</v>
      </c>
    </row>
    <row r="141" spans="1:12" s="1" customFormat="1" ht="7.5" customHeight="1" thickBot="1">
      <c r="A141" s="114"/>
      <c r="B141" s="115"/>
      <c r="C141" s="115"/>
      <c r="D141" s="115"/>
      <c r="E141" s="269"/>
      <c r="F141" s="269"/>
      <c r="G141" s="269"/>
      <c r="H141" s="140"/>
      <c r="I141" s="256"/>
      <c r="J141" s="256"/>
      <c r="K141" s="246"/>
      <c r="L141" s="273"/>
    </row>
    <row r="142" spans="1:12" s="1" customFormat="1" ht="18" customHeight="1" thickBot="1">
      <c r="A142" s="114"/>
      <c r="B142" s="115"/>
      <c r="C142" s="115"/>
      <c r="D142" s="115"/>
      <c r="E142" s="269"/>
      <c r="F142" s="115"/>
      <c r="G142" s="115"/>
      <c r="H142" s="465"/>
      <c r="I142" s="467" t="s">
        <v>338</v>
      </c>
      <c r="J142" s="413" t="str">
        <f>IF(COUNTBLANK(I140:J140)=0,(I140+J140)/2,"")</f>
        <v/>
      </c>
      <c r="K142" s="246" t="s">
        <v>81</v>
      </c>
      <c r="L142" s="273" t="s">
        <v>33</v>
      </c>
    </row>
    <row r="143" spans="1:12" s="1" customFormat="1" ht="8.25" customHeight="1" thickBot="1">
      <c r="A143" s="114"/>
      <c r="B143" s="115"/>
      <c r="C143" s="465"/>
      <c r="D143" s="115"/>
      <c r="E143" s="269"/>
      <c r="F143" s="269"/>
      <c r="G143" s="269"/>
      <c r="H143" s="140"/>
      <c r="I143" s="467"/>
      <c r="J143" s="121"/>
      <c r="K143" s="277"/>
      <c r="L143" s="328"/>
    </row>
    <row r="144" spans="1:12" s="12" customFormat="1" ht="18" customHeight="1" thickBot="1">
      <c r="A144" s="114"/>
      <c r="B144" s="115"/>
      <c r="C144" s="465"/>
      <c r="D144" s="115"/>
      <c r="E144" s="269"/>
      <c r="F144" s="269"/>
      <c r="G144" s="269"/>
      <c r="H144" s="140"/>
      <c r="I144" s="467" t="s">
        <v>13</v>
      </c>
      <c r="J144" s="275" t="str">
        <f>IF(J142&lt;&gt;"",ABS(I140-J140)/J142,"")</f>
        <v/>
      </c>
      <c r="K144" s="236" t="s">
        <v>442</v>
      </c>
      <c r="L144" s="453"/>
    </row>
    <row r="145" spans="1:15" s="12" customFormat="1" ht="18" customHeight="1">
      <c r="A145" s="114"/>
      <c r="B145" s="115"/>
      <c r="C145" s="465"/>
      <c r="D145" s="115"/>
      <c r="E145" s="269"/>
      <c r="F145" s="269"/>
      <c r="G145" s="269"/>
      <c r="H145" s="140"/>
      <c r="I145" s="467"/>
      <c r="J145" s="418"/>
      <c r="K145" s="277"/>
      <c r="L145" s="453"/>
    </row>
    <row r="146" spans="1:15" s="10" customFormat="1" ht="18" customHeight="1">
      <c r="A146" s="139"/>
      <c r="B146" s="465"/>
      <c r="C146" s="136"/>
      <c r="D146" s="136"/>
      <c r="E146" s="136"/>
      <c r="F146" s="136"/>
      <c r="G146" s="136"/>
      <c r="H146" s="136"/>
      <c r="I146" s="136"/>
      <c r="J146" s="141"/>
      <c r="K146" s="115"/>
      <c r="L146" s="209"/>
    </row>
    <row r="147" spans="1:15" s="10" customFormat="1" ht="18" customHeight="1">
      <c r="A147" s="139"/>
      <c r="B147" s="465"/>
      <c r="C147" s="136"/>
      <c r="D147" s="136"/>
      <c r="E147" s="136"/>
      <c r="F147" s="136"/>
      <c r="G147" s="136"/>
      <c r="H147" s="136"/>
      <c r="I147" s="136"/>
      <c r="J147" s="141"/>
      <c r="K147" s="115"/>
      <c r="L147" s="209"/>
    </row>
    <row r="148" spans="1:15" s="10" customFormat="1" ht="18" customHeight="1">
      <c r="A148" s="139"/>
      <c r="B148" s="465"/>
      <c r="C148" s="136"/>
      <c r="D148" s="136"/>
      <c r="E148" s="136"/>
      <c r="F148" s="136"/>
      <c r="G148" s="136"/>
      <c r="H148" s="136"/>
      <c r="I148" s="136"/>
      <c r="J148" s="141"/>
      <c r="K148" s="115"/>
      <c r="L148" s="209"/>
    </row>
    <row r="149" spans="1:15" s="10" customFormat="1" ht="18" customHeight="1" thickBot="1">
      <c r="A149" s="156"/>
      <c r="B149" s="337"/>
      <c r="C149" s="337"/>
      <c r="D149" s="337"/>
      <c r="E149" s="337"/>
      <c r="F149" s="337"/>
      <c r="G149" s="337"/>
      <c r="H149" s="337"/>
      <c r="I149" s="337"/>
      <c r="J149" s="337"/>
      <c r="K149" s="337"/>
      <c r="L149" s="338"/>
    </row>
    <row r="150" spans="1:15" s="10" customFormat="1" ht="18" customHeight="1" thickBot="1">
      <c r="A150" s="139"/>
      <c r="B150" s="465"/>
      <c r="C150" s="465"/>
      <c r="D150" s="465"/>
      <c r="E150" s="465"/>
      <c r="F150" s="465"/>
      <c r="G150" s="465"/>
      <c r="H150" s="465"/>
      <c r="I150" s="465"/>
      <c r="J150" s="465"/>
      <c r="K150" s="465"/>
      <c r="L150" s="465"/>
    </row>
    <row r="151" spans="1:15" s="10" customFormat="1" ht="18.75" customHeight="1" thickBot="1">
      <c r="A151" s="718" t="s">
        <v>119</v>
      </c>
      <c r="B151" s="719"/>
      <c r="C151" s="719"/>
      <c r="D151" s="719"/>
      <c r="E151" s="719"/>
      <c r="F151" s="719"/>
      <c r="G151" s="719"/>
      <c r="H151" s="719"/>
      <c r="I151" s="719"/>
      <c r="J151" s="719"/>
      <c r="K151" s="719"/>
      <c r="L151" s="720"/>
      <c r="N151" s="518"/>
      <c r="O151" s="334"/>
    </row>
    <row r="152" spans="1:15" s="10" customFormat="1" ht="28.5" customHeight="1" thickTop="1">
      <c r="A152" s="11" t="s">
        <v>146</v>
      </c>
      <c r="B152" s="703" t="str">
        <f>+表紙!B3&amp;"　　（　５．エネルギー消費量　）"</f>
        <v>グリドル　　（　５．エネルギー消費量　）</v>
      </c>
      <c r="C152" s="704"/>
      <c r="D152" s="704"/>
      <c r="E152" s="704"/>
      <c r="F152" s="704"/>
      <c r="G152" s="704"/>
      <c r="H152" s="704"/>
      <c r="I152" s="704"/>
      <c r="J152" s="790"/>
      <c r="K152" s="703" t="str">
        <f xml:space="preserve"> IF(表紙!$C$13="選択してください","","ガス種："&amp;表紙!$C$12)</f>
        <v>ガス種：選択してください</v>
      </c>
      <c r="L152" s="705"/>
      <c r="N152" s="518"/>
      <c r="O152" s="334"/>
    </row>
    <row r="153" spans="1:15" s="1" customFormat="1" ht="18" customHeight="1" thickBot="1">
      <c r="A153" s="5" t="s">
        <v>147</v>
      </c>
      <c r="B153" s="706" t="str">
        <f>IF(表紙!$B$6=0,"",表紙!$B$6)</f>
        <v/>
      </c>
      <c r="C153" s="707"/>
      <c r="D153" s="707"/>
      <c r="E153" s="707"/>
      <c r="F153" s="707"/>
      <c r="G153" s="707"/>
      <c r="H153" s="792"/>
      <c r="I153" s="401" t="s">
        <v>49</v>
      </c>
      <c r="J153" s="784" t="str">
        <f>IF(表紙!$H$5=0,"",表紙!$H$5)</f>
        <v/>
      </c>
      <c r="K153" s="708"/>
      <c r="L153" s="785"/>
      <c r="N153" s="518"/>
      <c r="O153" s="334"/>
    </row>
    <row r="154" spans="1:15" s="10" customFormat="1" ht="18" customHeight="1">
      <c r="A154" s="139"/>
      <c r="B154" s="465"/>
      <c r="C154" s="465"/>
      <c r="D154" s="465"/>
      <c r="E154" s="465"/>
      <c r="F154" s="465"/>
      <c r="G154" s="465"/>
      <c r="H154" s="465"/>
      <c r="I154" s="465"/>
      <c r="J154" s="465"/>
      <c r="K154" s="465"/>
      <c r="L154" s="185"/>
    </row>
    <row r="155" spans="1:15" s="10" customFormat="1" ht="18" customHeight="1">
      <c r="A155" s="114"/>
      <c r="B155" s="466" t="s">
        <v>230</v>
      </c>
      <c r="C155" s="465"/>
      <c r="D155" s="465"/>
      <c r="E155" s="465"/>
      <c r="F155" s="465"/>
      <c r="G155" s="465"/>
      <c r="H155" s="465"/>
      <c r="I155" s="465"/>
      <c r="J155" s="465"/>
      <c r="K155" s="465"/>
      <c r="L155" s="185"/>
    </row>
    <row r="156" spans="1:15" s="10" customFormat="1" ht="18" customHeight="1">
      <c r="A156" s="114"/>
      <c r="B156" s="465" t="s">
        <v>438</v>
      </c>
      <c r="C156" s="465"/>
      <c r="D156" s="115"/>
      <c r="E156" s="130"/>
      <c r="F156" s="130"/>
      <c r="G156" s="130"/>
      <c r="H156" s="130"/>
      <c r="I156" s="141"/>
      <c r="J156" s="141"/>
      <c r="K156" s="130"/>
      <c r="L156" s="116"/>
    </row>
    <row r="157" spans="1:15" s="1" customFormat="1" ht="17.25" customHeight="1">
      <c r="A157" s="114"/>
      <c r="B157" s="115"/>
      <c r="C157" s="465"/>
      <c r="D157" s="115"/>
      <c r="E157" s="269"/>
      <c r="F157" s="269"/>
      <c r="G157" s="269"/>
      <c r="H157" s="140"/>
      <c r="I157" s="141" t="s">
        <v>7</v>
      </c>
      <c r="J157" s="141" t="s">
        <v>14</v>
      </c>
      <c r="K157" s="277"/>
      <c r="L157" s="328"/>
    </row>
    <row r="158" spans="1:15" s="10" customFormat="1" ht="17.25" customHeight="1">
      <c r="A158" s="114"/>
      <c r="B158" s="321" t="s">
        <v>434</v>
      </c>
      <c r="C158" s="133"/>
      <c r="D158" s="115"/>
      <c r="E158" s="212"/>
      <c r="F158" s="212"/>
      <c r="G158" s="212"/>
      <c r="H158" s="191" t="s">
        <v>433</v>
      </c>
      <c r="I158" s="69"/>
      <c r="J158" s="69"/>
      <c r="K158" s="246" t="s">
        <v>58</v>
      </c>
      <c r="L158" s="273" t="s">
        <v>33</v>
      </c>
    </row>
    <row r="159" spans="1:15" s="10" customFormat="1" ht="17.25" customHeight="1">
      <c r="A159" s="114"/>
      <c r="B159" s="129" t="s">
        <v>431</v>
      </c>
      <c r="C159" s="133"/>
      <c r="D159" s="115"/>
      <c r="E159" s="129"/>
      <c r="F159" s="129"/>
      <c r="G159" s="129"/>
      <c r="H159" s="191" t="s">
        <v>432</v>
      </c>
      <c r="I159" s="525" t="str">
        <f t="shared" ref="I159:J161" si="0">+IF(I69&lt;&gt;0,I69,"")</f>
        <v/>
      </c>
      <c r="J159" s="525" t="str">
        <f t="shared" si="0"/>
        <v/>
      </c>
      <c r="K159" s="246" t="s">
        <v>57</v>
      </c>
      <c r="L159" s="273" t="s">
        <v>76</v>
      </c>
    </row>
    <row r="160" spans="1:15" s="10" customFormat="1" ht="17.25" customHeight="1">
      <c r="A160" s="114"/>
      <c r="B160" s="263" t="s">
        <v>343</v>
      </c>
      <c r="C160" s="133"/>
      <c r="D160" s="115"/>
      <c r="E160" s="263"/>
      <c r="F160" s="263"/>
      <c r="G160" s="263"/>
      <c r="H160" s="189" t="s">
        <v>361</v>
      </c>
      <c r="I160" s="526" t="str">
        <f t="shared" si="0"/>
        <v/>
      </c>
      <c r="J160" s="526" t="str">
        <f t="shared" si="0"/>
        <v/>
      </c>
      <c r="K160" s="246" t="s">
        <v>2</v>
      </c>
      <c r="L160" s="273" t="s">
        <v>80</v>
      </c>
    </row>
    <row r="161" spans="1:12" s="12" customFormat="1" ht="17.25" customHeight="1">
      <c r="A161" s="114"/>
      <c r="B161" s="263" t="s">
        <v>344</v>
      </c>
      <c r="C161" s="115"/>
      <c r="D161" s="115"/>
      <c r="E161" s="129"/>
      <c r="F161" s="129"/>
      <c r="G161" s="129"/>
      <c r="H161" s="189" t="s">
        <v>362</v>
      </c>
      <c r="I161" s="526" t="str">
        <f t="shared" si="0"/>
        <v/>
      </c>
      <c r="J161" s="526" t="str">
        <f t="shared" si="0"/>
        <v/>
      </c>
      <c r="K161" s="246" t="s">
        <v>2</v>
      </c>
      <c r="L161" s="273" t="s">
        <v>80</v>
      </c>
    </row>
    <row r="162" spans="1:12" s="12" customFormat="1" ht="17.25" customHeight="1">
      <c r="A162" s="114"/>
      <c r="B162" s="263"/>
      <c r="C162" s="115"/>
      <c r="D162" s="115"/>
      <c r="E162" s="129"/>
      <c r="F162" s="129"/>
      <c r="G162" s="129"/>
      <c r="H162" s="189"/>
      <c r="I162" s="271"/>
      <c r="J162" s="271"/>
      <c r="K162" s="246"/>
      <c r="L162" s="273"/>
    </row>
    <row r="163" spans="1:12" s="10" customFormat="1" ht="18" customHeight="1">
      <c r="A163" s="114"/>
      <c r="B163" s="115"/>
      <c r="C163" s="115"/>
      <c r="D163" s="263"/>
      <c r="E163" s="129"/>
      <c r="F163" s="129"/>
      <c r="G163" s="129"/>
      <c r="H163" s="264"/>
      <c r="I163" s="294"/>
      <c r="J163" s="294"/>
      <c r="K163" s="246"/>
      <c r="L163" s="273"/>
    </row>
    <row r="164" spans="1:12" s="10" customFormat="1" ht="18" customHeight="1">
      <c r="A164" s="114"/>
      <c r="B164" s="115" t="s">
        <v>439</v>
      </c>
      <c r="C164" s="115"/>
      <c r="D164" s="263"/>
      <c r="E164" s="129"/>
      <c r="F164" s="129"/>
      <c r="G164" s="129"/>
      <c r="H164" s="264"/>
      <c r="I164" s="294"/>
      <c r="J164" s="294"/>
      <c r="K164" s="246"/>
      <c r="L164" s="273"/>
    </row>
    <row r="165" spans="1:12" s="1" customFormat="1" ht="17.25" customHeight="1">
      <c r="A165" s="114"/>
      <c r="B165" s="115"/>
      <c r="C165" s="465"/>
      <c r="D165" s="115"/>
      <c r="E165" s="269"/>
      <c r="F165" s="269"/>
      <c r="G165" s="269"/>
      <c r="H165" s="140"/>
      <c r="I165" s="459" t="s">
        <v>7</v>
      </c>
      <c r="J165" s="459" t="s">
        <v>14</v>
      </c>
      <c r="K165" s="277"/>
      <c r="L165" s="328"/>
    </row>
    <row r="166" spans="1:12" s="10" customFormat="1" ht="17.25" customHeight="1">
      <c r="A166" s="114"/>
      <c r="B166" s="321" t="s">
        <v>436</v>
      </c>
      <c r="C166" s="133"/>
      <c r="D166" s="115"/>
      <c r="E166" s="265"/>
      <c r="F166" s="265"/>
      <c r="G166" s="265"/>
      <c r="H166" s="191" t="s">
        <v>437</v>
      </c>
      <c r="I166" s="69"/>
      <c r="J166" s="69"/>
      <c r="K166" s="246" t="s">
        <v>459</v>
      </c>
      <c r="L166" s="273" t="s">
        <v>33</v>
      </c>
    </row>
    <row r="167" spans="1:12" s="10" customFormat="1" ht="17.25" customHeight="1">
      <c r="A167" s="114"/>
      <c r="B167" s="129" t="s">
        <v>345</v>
      </c>
      <c r="C167" s="133"/>
      <c r="D167" s="115"/>
      <c r="E167" s="129"/>
      <c r="F167" s="129"/>
      <c r="G167" s="129"/>
      <c r="H167" s="191" t="s">
        <v>363</v>
      </c>
      <c r="I167" s="525" t="str">
        <f t="shared" ref="I167:J169" si="1">+IF(I110&lt;&gt;0,I110,"")</f>
        <v/>
      </c>
      <c r="J167" s="525" t="str">
        <f t="shared" si="1"/>
        <v/>
      </c>
      <c r="K167" s="246" t="s">
        <v>57</v>
      </c>
      <c r="L167" s="273" t="s">
        <v>76</v>
      </c>
    </row>
    <row r="168" spans="1:12" s="10" customFormat="1" ht="17.25" customHeight="1">
      <c r="A168" s="114"/>
      <c r="B168" s="263" t="s">
        <v>346</v>
      </c>
      <c r="C168" s="133"/>
      <c r="D168" s="115"/>
      <c r="E168" s="263"/>
      <c r="F168" s="263"/>
      <c r="G168" s="263"/>
      <c r="H168" s="189" t="s">
        <v>364</v>
      </c>
      <c r="I168" s="526" t="str">
        <f t="shared" si="1"/>
        <v/>
      </c>
      <c r="J168" s="526" t="str">
        <f t="shared" si="1"/>
        <v/>
      </c>
      <c r="K168" s="246" t="s">
        <v>2</v>
      </c>
      <c r="L168" s="273" t="s">
        <v>80</v>
      </c>
    </row>
    <row r="169" spans="1:12" s="10" customFormat="1" ht="17.25" customHeight="1">
      <c r="A169" s="114"/>
      <c r="B169" s="266" t="s">
        <v>347</v>
      </c>
      <c r="C169" s="133"/>
      <c r="D169" s="115"/>
      <c r="E169" s="129"/>
      <c r="F169" s="129"/>
      <c r="G169" s="129"/>
      <c r="H169" s="189" t="s">
        <v>365</v>
      </c>
      <c r="I169" s="526" t="str">
        <f t="shared" si="1"/>
        <v/>
      </c>
      <c r="J169" s="526" t="str">
        <f t="shared" si="1"/>
        <v/>
      </c>
      <c r="K169" s="246" t="s">
        <v>2</v>
      </c>
      <c r="L169" s="273" t="s">
        <v>80</v>
      </c>
    </row>
    <row r="170" spans="1:12" s="10" customFormat="1" ht="26.25" customHeight="1">
      <c r="A170" s="114"/>
      <c r="B170" s="115"/>
      <c r="C170" s="115"/>
      <c r="D170" s="267"/>
      <c r="E170" s="115"/>
      <c r="F170" s="115"/>
      <c r="G170" s="115"/>
      <c r="H170" s="268"/>
      <c r="I170" s="294"/>
      <c r="J170" s="294"/>
      <c r="K170" s="246"/>
      <c r="L170" s="273"/>
    </row>
    <row r="171" spans="1:12" s="10" customFormat="1" ht="22.5" customHeight="1" thickBot="1">
      <c r="A171" s="114"/>
      <c r="B171" s="115"/>
      <c r="C171" s="115"/>
      <c r="D171" s="267"/>
      <c r="E171" s="115"/>
      <c r="F171" s="115"/>
      <c r="G171" s="115"/>
      <c r="H171" s="268"/>
      <c r="I171" s="141" t="s">
        <v>7</v>
      </c>
      <c r="J171" s="141" t="s">
        <v>14</v>
      </c>
      <c r="K171" s="246"/>
      <c r="L171" s="273"/>
    </row>
    <row r="172" spans="1:12" s="10" customFormat="1" ht="19.5" thickBot="1">
      <c r="A172" s="114"/>
      <c r="B172" s="527" t="s">
        <v>348</v>
      </c>
      <c r="C172" s="133"/>
      <c r="D172" s="115"/>
      <c r="E172" s="269"/>
      <c r="F172" s="269"/>
      <c r="G172" s="269"/>
      <c r="H172" s="191" t="s">
        <v>366</v>
      </c>
      <c r="I172" s="72" t="str">
        <f>IF(COUNT(I158:I161,I166:I169)=8,I158*(60/I159)*(155-I168+I169)/(I160-I161-I168+I169)+I166*(60/I167)*(I160-I161-155)/(I160-I161-I168+I169),"")</f>
        <v/>
      </c>
      <c r="J172" s="72" t="str">
        <f>IF(COUNT(J158:J161,J166:J169)=8,J158*(60/J159)*(155-J168+J169)/(J160-J161-J168+J169)+J166*(60/J167)*(J160-J161-155)/(J160-J161-J168+J169),"")</f>
        <v/>
      </c>
      <c r="K172" s="246" t="s">
        <v>53</v>
      </c>
      <c r="L172" s="273" t="s">
        <v>33</v>
      </c>
    </row>
    <row r="173" spans="1:12" s="10" customFormat="1" ht="5.25" customHeight="1" thickBot="1">
      <c r="A173" s="114"/>
      <c r="B173" s="527"/>
      <c r="C173" s="133"/>
      <c r="D173" s="115"/>
      <c r="E173" s="269"/>
      <c r="F173" s="269"/>
      <c r="G173" s="269"/>
      <c r="H173" s="191"/>
      <c r="I173" s="419"/>
      <c r="J173" s="420"/>
      <c r="K173" s="246"/>
      <c r="L173" s="273"/>
    </row>
    <row r="174" spans="1:12" s="12" customFormat="1" ht="21.75" customHeight="1" thickBot="1">
      <c r="A174" s="114"/>
      <c r="B174" s="115"/>
      <c r="C174" s="115"/>
      <c r="D174" s="115"/>
      <c r="E174" s="269"/>
      <c r="F174" s="269"/>
      <c r="G174" s="269"/>
      <c r="H174" s="115"/>
      <c r="I174" s="195" t="s">
        <v>367</v>
      </c>
      <c r="J174" s="406" t="str">
        <f>IF(COUNTBLANK(I172:J172)=0,(I172+J172)/2,"")</f>
        <v/>
      </c>
      <c r="K174" s="246" t="s">
        <v>53</v>
      </c>
      <c r="L174" s="273" t="s">
        <v>33</v>
      </c>
    </row>
    <row r="175" spans="1:12" s="12" customFormat="1" ht="6.75" customHeight="1" thickBot="1">
      <c r="A175" s="114"/>
      <c r="B175" s="115"/>
      <c r="C175" s="115"/>
      <c r="D175" s="115"/>
      <c r="E175" s="269"/>
      <c r="F175" s="269"/>
      <c r="G175" s="269"/>
      <c r="H175" s="115"/>
      <c r="I175" s="195"/>
      <c r="J175" s="420"/>
      <c r="K175" s="246"/>
      <c r="L175" s="273"/>
    </row>
    <row r="176" spans="1:12" s="10" customFormat="1" ht="17.25" customHeight="1" thickBot="1">
      <c r="A176" s="114"/>
      <c r="B176" s="115"/>
      <c r="C176" s="133"/>
      <c r="D176" s="115"/>
      <c r="E176" s="274"/>
      <c r="F176" s="269"/>
      <c r="G176" s="269"/>
      <c r="H176" s="140"/>
      <c r="I176" s="467" t="s">
        <v>13</v>
      </c>
      <c r="J176" s="73" t="str">
        <f>IF(J174&lt;&gt;"",ABS(I172-J172)/J174,"")</f>
        <v/>
      </c>
      <c r="K176" s="236" t="s">
        <v>442</v>
      </c>
      <c r="L176" s="273"/>
    </row>
    <row r="177" spans="1:12" s="10" customFormat="1" ht="17.25" customHeight="1">
      <c r="A177" s="114"/>
      <c r="B177" s="115"/>
      <c r="C177" s="133"/>
      <c r="D177" s="115"/>
      <c r="E177" s="274"/>
      <c r="F177" s="269"/>
      <c r="G177" s="269"/>
      <c r="H177" s="140"/>
      <c r="I177" s="467"/>
      <c r="J177" s="422"/>
      <c r="K177" s="276"/>
      <c r="L177" s="273"/>
    </row>
    <row r="178" spans="1:12" s="10" customFormat="1" ht="17.25" customHeight="1" thickBot="1">
      <c r="A178" s="114"/>
      <c r="B178" s="115"/>
      <c r="C178" s="133"/>
      <c r="D178" s="115"/>
      <c r="E178" s="269"/>
      <c r="F178" s="269"/>
      <c r="G178" s="269"/>
      <c r="H178" s="140"/>
      <c r="I178" s="141" t="s">
        <v>7</v>
      </c>
      <c r="J178" s="141" t="s">
        <v>14</v>
      </c>
      <c r="K178" s="246"/>
      <c r="L178" s="464"/>
    </row>
    <row r="179" spans="1:12" s="10" customFormat="1" ht="19.5" customHeight="1" thickBot="1">
      <c r="A179" s="114"/>
      <c r="B179" s="374" t="s">
        <v>402</v>
      </c>
      <c r="C179" s="133"/>
      <c r="D179" s="115"/>
      <c r="E179" s="269"/>
      <c r="F179" s="269"/>
      <c r="G179" s="269"/>
      <c r="H179" s="191" t="s">
        <v>369</v>
      </c>
      <c r="I179" s="72" t="str">
        <f>IF(COUNT(I158:I161,I166:I169)=8,I158*(60/I159)*(135-I168+I169)/(I160-I161-I168+I169)+I166*(60/I167)*(I160-I161-135)/(I160-I161-I168+I169),"")</f>
        <v/>
      </c>
      <c r="J179" s="72" t="str">
        <f>IF(COUNT(J158:J161,J166:J169)=8,J158*(60/J159)*(135-J168+J169)/(J160-J161-J168+J169)+J166*(60/J167)*(J160-J161-135)/(J160-J161-J168+J169),"")</f>
        <v/>
      </c>
      <c r="K179" s="246" t="s">
        <v>81</v>
      </c>
      <c r="L179" s="273" t="s">
        <v>33</v>
      </c>
    </row>
    <row r="180" spans="1:12" s="12" customFormat="1" ht="6.75" customHeight="1" thickBot="1">
      <c r="A180" s="114"/>
      <c r="B180" s="115"/>
      <c r="C180" s="115"/>
      <c r="D180" s="115"/>
      <c r="E180" s="269"/>
      <c r="F180" s="269"/>
      <c r="G180" s="269"/>
      <c r="H180" s="115"/>
      <c r="I180" s="195"/>
      <c r="J180" s="420"/>
      <c r="K180" s="246"/>
      <c r="L180" s="273"/>
    </row>
    <row r="181" spans="1:12" s="1" customFormat="1" ht="21.75" customHeight="1" thickBot="1">
      <c r="A181" s="114"/>
      <c r="B181" s="115"/>
      <c r="C181" s="115"/>
      <c r="D181" s="115"/>
      <c r="E181" s="269"/>
      <c r="F181" s="115"/>
      <c r="G181" s="115"/>
      <c r="H181" s="465"/>
      <c r="I181" s="467" t="s">
        <v>368</v>
      </c>
      <c r="J181" s="406" t="str">
        <f>IF(COUNTBLANK(I179:J179)=0,(I179+J179)/2,"")</f>
        <v/>
      </c>
      <c r="K181" s="246" t="s">
        <v>81</v>
      </c>
      <c r="L181" s="273" t="s">
        <v>33</v>
      </c>
    </row>
    <row r="182" spans="1:12" s="12" customFormat="1" ht="6.75" customHeight="1" thickBot="1">
      <c r="A182" s="114"/>
      <c r="B182" s="115"/>
      <c r="C182" s="115"/>
      <c r="D182" s="115"/>
      <c r="E182" s="269"/>
      <c r="F182" s="269"/>
      <c r="G182" s="269"/>
      <c r="H182" s="115"/>
      <c r="I182" s="195"/>
      <c r="J182" s="420"/>
      <c r="K182" s="246"/>
      <c r="L182" s="273"/>
    </row>
    <row r="183" spans="1:12" s="1" customFormat="1" ht="17.25" customHeight="1" thickBot="1">
      <c r="A183" s="114"/>
      <c r="B183" s="115"/>
      <c r="C183" s="465"/>
      <c r="D183" s="115"/>
      <c r="E183" s="269"/>
      <c r="F183" s="269"/>
      <c r="G183" s="269"/>
      <c r="H183" s="140"/>
      <c r="I183" s="467" t="s">
        <v>13</v>
      </c>
      <c r="J183" s="73" t="str">
        <f>IF(J181&lt;&gt;"",ABS(I179-J179)/J181,"")</f>
        <v/>
      </c>
      <c r="K183" s="236" t="s">
        <v>442</v>
      </c>
      <c r="L183" s="273"/>
    </row>
    <row r="184" spans="1:12" s="1" customFormat="1" ht="17.25" customHeight="1">
      <c r="A184" s="114"/>
      <c r="B184" s="115"/>
      <c r="C184" s="465"/>
      <c r="D184" s="115"/>
      <c r="E184" s="269"/>
      <c r="F184" s="269"/>
      <c r="G184" s="269"/>
      <c r="H184" s="140"/>
      <c r="I184" s="467"/>
      <c r="J184" s="322"/>
      <c r="K184" s="277"/>
      <c r="L184" s="328"/>
    </row>
    <row r="185" spans="1:12" s="1" customFormat="1" ht="17.25" customHeight="1">
      <c r="A185" s="114"/>
      <c r="B185" s="115"/>
      <c r="C185" s="465"/>
      <c r="D185" s="115"/>
      <c r="E185" s="269"/>
      <c r="F185" s="269"/>
      <c r="G185" s="269"/>
      <c r="H185" s="140"/>
      <c r="I185" s="467"/>
      <c r="J185" s="322"/>
      <c r="K185" s="277"/>
      <c r="L185" s="328"/>
    </row>
    <row r="186" spans="1:12" s="1" customFormat="1" ht="17.25" customHeight="1">
      <c r="A186" s="114"/>
      <c r="B186" s="115"/>
      <c r="C186" s="465"/>
      <c r="D186" s="115"/>
      <c r="E186" s="269"/>
      <c r="F186" s="269"/>
      <c r="G186" s="269"/>
      <c r="H186" s="140"/>
      <c r="I186" s="467"/>
      <c r="J186" s="322"/>
      <c r="K186" s="277"/>
      <c r="L186" s="328"/>
    </row>
    <row r="187" spans="1:12" s="1" customFormat="1" ht="17.25" customHeight="1">
      <c r="A187" s="114"/>
      <c r="B187" s="115"/>
      <c r="C187" s="465"/>
      <c r="D187" s="115"/>
      <c r="E187" s="269"/>
      <c r="F187" s="269"/>
      <c r="G187" s="269"/>
      <c r="H187" s="140"/>
      <c r="I187" s="467"/>
      <c r="J187" s="322"/>
      <c r="K187" s="277"/>
      <c r="L187" s="328"/>
    </row>
    <row r="188" spans="1:12" s="1" customFormat="1" ht="17.25" customHeight="1">
      <c r="A188" s="114"/>
      <c r="B188" s="115"/>
      <c r="C188" s="465"/>
      <c r="D188" s="115"/>
      <c r="E188" s="269"/>
      <c r="F188" s="269"/>
      <c r="G188" s="269"/>
      <c r="H188" s="140"/>
      <c r="I188" s="467"/>
      <c r="J188" s="322"/>
      <c r="K188" s="277"/>
      <c r="L188" s="328"/>
    </row>
    <row r="189" spans="1:12" s="1" customFormat="1" ht="17.25" customHeight="1">
      <c r="A189" s="114"/>
      <c r="B189" s="115"/>
      <c r="C189" s="465"/>
      <c r="D189" s="115"/>
      <c r="E189" s="269"/>
      <c r="F189" s="269"/>
      <c r="G189" s="269"/>
      <c r="H189" s="140"/>
      <c r="I189" s="467"/>
      <c r="J189" s="322"/>
      <c r="K189" s="277"/>
      <c r="L189" s="328"/>
    </row>
    <row r="190" spans="1:12" s="1" customFormat="1" ht="17.25" customHeight="1">
      <c r="A190" s="114"/>
      <c r="B190" s="115"/>
      <c r="C190" s="465"/>
      <c r="D190" s="115"/>
      <c r="E190" s="269"/>
      <c r="F190" s="269"/>
      <c r="G190" s="269"/>
      <c r="H190" s="140"/>
      <c r="I190" s="467"/>
      <c r="J190" s="322"/>
      <c r="K190" s="277"/>
      <c r="L190" s="328"/>
    </row>
    <row r="191" spans="1:12" s="1" customFormat="1" ht="17.25" customHeight="1">
      <c r="A191" s="114"/>
      <c r="B191" s="115"/>
      <c r="C191" s="465"/>
      <c r="D191" s="115"/>
      <c r="E191" s="269"/>
      <c r="F191" s="269"/>
      <c r="G191" s="269"/>
      <c r="H191" s="140"/>
      <c r="I191" s="467"/>
      <c r="J191" s="322"/>
      <c r="K191" s="277"/>
      <c r="L191" s="328"/>
    </row>
    <row r="192" spans="1:12" s="1" customFormat="1" ht="17.25" customHeight="1">
      <c r="A192" s="114"/>
      <c r="B192" s="115"/>
      <c r="C192" s="465"/>
      <c r="D192" s="115"/>
      <c r="E192" s="269"/>
      <c r="F192" s="269"/>
      <c r="G192" s="269"/>
      <c r="H192" s="140"/>
      <c r="I192" s="467"/>
      <c r="J192" s="322"/>
      <c r="K192" s="277"/>
      <c r="L192" s="328"/>
    </row>
    <row r="193" spans="1:12" s="1" customFormat="1" ht="17.25" customHeight="1">
      <c r="A193" s="114"/>
      <c r="B193" s="115"/>
      <c r="C193" s="465"/>
      <c r="D193" s="115"/>
      <c r="E193" s="269"/>
      <c r="F193" s="269"/>
      <c r="G193" s="269"/>
      <c r="H193" s="140"/>
      <c r="I193" s="467"/>
      <c r="J193" s="322"/>
      <c r="K193" s="277"/>
      <c r="L193" s="328"/>
    </row>
    <row r="194" spans="1:12" s="1" customFormat="1" ht="17.25" customHeight="1">
      <c r="A194" s="114"/>
      <c r="B194" s="115"/>
      <c r="C194" s="465"/>
      <c r="D194" s="115"/>
      <c r="E194" s="269"/>
      <c r="F194" s="269"/>
      <c r="G194" s="269"/>
      <c r="H194" s="140"/>
      <c r="I194" s="467"/>
      <c r="J194" s="322"/>
      <c r="K194" s="277"/>
      <c r="L194" s="328"/>
    </row>
    <row r="195" spans="1:12" s="1" customFormat="1" ht="17.25" customHeight="1">
      <c r="A195" s="114"/>
      <c r="B195" s="115"/>
      <c r="C195" s="465"/>
      <c r="D195" s="115"/>
      <c r="E195" s="269"/>
      <c r="F195" s="269"/>
      <c r="G195" s="269"/>
      <c r="H195" s="140"/>
      <c r="I195" s="467"/>
      <c r="J195" s="322"/>
      <c r="K195" s="277"/>
      <c r="L195" s="328"/>
    </row>
    <row r="196" spans="1:12" s="1" customFormat="1" ht="17.25" customHeight="1">
      <c r="A196" s="114"/>
      <c r="B196" s="115"/>
      <c r="C196" s="115"/>
      <c r="D196" s="115"/>
      <c r="E196" s="115"/>
      <c r="F196" s="115"/>
      <c r="G196" s="115"/>
      <c r="H196" s="115"/>
      <c r="I196" s="215"/>
      <c r="J196" s="220"/>
      <c r="K196" s="455"/>
      <c r="L196" s="464"/>
    </row>
    <row r="197" spans="1:12" s="10" customFormat="1" ht="15" customHeight="1" thickBot="1">
      <c r="A197" s="254"/>
      <c r="B197" s="164"/>
      <c r="C197" s="164"/>
      <c r="D197" s="164"/>
      <c r="E197" s="339"/>
      <c r="F197" s="339"/>
      <c r="G197" s="331"/>
      <c r="H197" s="324"/>
      <c r="I197" s="324"/>
      <c r="J197" s="340"/>
      <c r="K197" s="341"/>
      <c r="L197" s="342"/>
    </row>
    <row r="198" spans="1:12" s="10" customFormat="1" ht="15" customHeight="1" thickBot="1">
      <c r="A198" s="343"/>
      <c r="B198" s="343"/>
      <c r="C198" s="344"/>
      <c r="D198" s="345"/>
      <c r="E198" s="345"/>
      <c r="F198" s="345"/>
      <c r="G198" s="345"/>
      <c r="H198" s="345"/>
      <c r="I198" s="346"/>
      <c r="J198" s="347"/>
      <c r="K198" s="348"/>
      <c r="L198" s="349"/>
    </row>
    <row r="199" spans="1:12" s="10" customFormat="1" ht="18.75" customHeight="1" thickBot="1">
      <c r="A199" s="718" t="s">
        <v>119</v>
      </c>
      <c r="B199" s="719"/>
      <c r="C199" s="719"/>
      <c r="D199" s="719"/>
      <c r="E199" s="719"/>
      <c r="F199" s="719"/>
      <c r="G199" s="719"/>
      <c r="H199" s="719"/>
      <c r="I199" s="719"/>
      <c r="J199" s="719"/>
      <c r="K199" s="719"/>
      <c r="L199" s="720"/>
    </row>
    <row r="200" spans="1:12" s="10" customFormat="1" ht="28.5" customHeight="1" thickTop="1">
      <c r="A200" s="11" t="s">
        <v>146</v>
      </c>
      <c r="B200" s="703" t="str">
        <f>+表紙!B3&amp;"　　（　５．エネルギー消費量　）"</f>
        <v>グリドル　　（　５．エネルギー消費量　）</v>
      </c>
      <c r="C200" s="704"/>
      <c r="D200" s="704"/>
      <c r="E200" s="704"/>
      <c r="F200" s="704"/>
      <c r="G200" s="704"/>
      <c r="H200" s="704"/>
      <c r="I200" s="704"/>
      <c r="J200" s="790"/>
      <c r="K200" s="703" t="str">
        <f xml:space="preserve"> IF(表紙!$C$13="選択してください","","ガス種："&amp;表紙!$C$12)</f>
        <v>ガス種：選択してください</v>
      </c>
      <c r="L200" s="705"/>
    </row>
    <row r="201" spans="1:12" s="10" customFormat="1" ht="18.75" customHeight="1" thickBot="1">
      <c r="A201" s="5" t="s">
        <v>147</v>
      </c>
      <c r="B201" s="706" t="str">
        <f>IF(表紙!$B$6=0,"",表紙!$B$6)</f>
        <v/>
      </c>
      <c r="C201" s="707"/>
      <c r="D201" s="707"/>
      <c r="E201" s="707"/>
      <c r="F201" s="707"/>
      <c r="G201" s="707"/>
      <c r="H201" s="792"/>
      <c r="I201" s="401" t="s">
        <v>49</v>
      </c>
      <c r="J201" s="784" t="str">
        <f>IF(表紙!$H$5=0,"",表紙!$H$5)</f>
        <v/>
      </c>
      <c r="K201" s="708"/>
      <c r="L201" s="785"/>
    </row>
    <row r="202" spans="1:12" s="10" customFormat="1" ht="17.25" customHeight="1">
      <c r="A202" s="176"/>
      <c r="B202" s="177"/>
      <c r="C202" s="177"/>
      <c r="D202" s="115"/>
      <c r="E202" s="115"/>
      <c r="F202" s="115"/>
      <c r="G202" s="177"/>
      <c r="H202" s="177"/>
      <c r="I202" s="177"/>
      <c r="J202" s="177"/>
      <c r="K202" s="177"/>
      <c r="L202" s="178"/>
    </row>
    <row r="203" spans="1:12" s="1" customFormat="1" ht="18.75" customHeight="1">
      <c r="A203" s="114"/>
      <c r="B203" s="262" t="s">
        <v>465</v>
      </c>
      <c r="C203" s="115"/>
      <c r="D203" s="115"/>
      <c r="E203" s="115"/>
      <c r="F203" s="115"/>
      <c r="G203" s="115"/>
      <c r="H203" s="115"/>
      <c r="I203" s="350"/>
      <c r="J203" s="463"/>
      <c r="K203" s="463"/>
      <c r="L203" s="116"/>
    </row>
    <row r="204" spans="1:12" s="1" customFormat="1" ht="18.75" customHeight="1">
      <c r="A204" s="114"/>
      <c r="B204" s="255"/>
      <c r="C204" s="115" t="s">
        <v>82</v>
      </c>
      <c r="D204" s="115"/>
      <c r="E204" s="115"/>
      <c r="F204" s="115"/>
      <c r="G204" s="115"/>
      <c r="H204" s="115"/>
      <c r="I204" s="115"/>
      <c r="J204" s="115"/>
      <c r="K204" s="115"/>
      <c r="L204" s="116"/>
    </row>
    <row r="205" spans="1:12" s="1" customFormat="1" ht="18.75" customHeight="1">
      <c r="A205" s="114"/>
      <c r="B205" s="115"/>
      <c r="C205" s="115"/>
      <c r="D205" s="115"/>
      <c r="E205" s="115"/>
      <c r="F205" s="115"/>
      <c r="G205" s="115"/>
      <c r="H205" s="115"/>
      <c r="I205" s="115"/>
      <c r="J205" s="115"/>
      <c r="K205" s="115"/>
      <c r="L205" s="116"/>
    </row>
    <row r="206" spans="1:12" s="1" customFormat="1" ht="18.75" customHeight="1">
      <c r="A206" s="114"/>
      <c r="B206" s="115"/>
      <c r="C206" s="115"/>
      <c r="D206" s="115"/>
      <c r="E206" s="115"/>
      <c r="F206" s="115"/>
      <c r="G206" s="121"/>
      <c r="H206" s="121"/>
      <c r="I206" s="121"/>
      <c r="J206" s="121"/>
      <c r="K206" s="121"/>
      <c r="L206" s="193"/>
    </row>
    <row r="207" spans="1:12" s="10" customFormat="1" ht="18.75" customHeight="1">
      <c r="A207" s="114"/>
      <c r="B207" s="115"/>
      <c r="C207" s="121"/>
      <c r="D207" s="115"/>
      <c r="E207" s="115"/>
      <c r="F207" s="115"/>
      <c r="G207" s="121"/>
      <c r="H207" s="121"/>
      <c r="I207" s="121"/>
      <c r="J207" s="121"/>
      <c r="K207" s="121"/>
      <c r="L207" s="193"/>
    </row>
    <row r="208" spans="1:12" s="1" customFormat="1" ht="18.75" customHeight="1">
      <c r="A208" s="114"/>
      <c r="B208" s="115"/>
      <c r="C208" s="121"/>
      <c r="D208" s="115"/>
      <c r="E208" s="115"/>
      <c r="F208" s="115"/>
      <c r="G208" s="121"/>
      <c r="H208" s="121"/>
      <c r="I208" s="121"/>
      <c r="J208" s="121"/>
      <c r="K208" s="121"/>
      <c r="L208" s="193"/>
    </row>
    <row r="209" spans="1:12" s="1" customFormat="1" ht="18.75" customHeight="1">
      <c r="A209" s="114"/>
      <c r="B209" s="141" t="s">
        <v>418</v>
      </c>
      <c r="C209" s="115" t="s">
        <v>473</v>
      </c>
      <c r="D209" s="115"/>
      <c r="E209" s="115"/>
      <c r="F209" s="115"/>
      <c r="G209" s="115"/>
      <c r="H209" s="115"/>
      <c r="I209" s="127" t="s">
        <v>474</v>
      </c>
      <c r="J209" s="44" t="str">
        <f>J22</f>
        <v/>
      </c>
      <c r="K209" s="354" t="s">
        <v>12</v>
      </c>
      <c r="L209" s="355" t="s">
        <v>400</v>
      </c>
    </row>
    <row r="210" spans="1:12" s="1" customFormat="1" ht="18.75" customHeight="1">
      <c r="A210" s="114"/>
      <c r="B210" s="115"/>
      <c r="C210" s="115" t="s">
        <v>475</v>
      </c>
      <c r="D210" s="115"/>
      <c r="E210" s="115"/>
      <c r="F210" s="115"/>
      <c r="G210" s="115"/>
      <c r="H210" s="115"/>
      <c r="I210" s="127" t="s">
        <v>476</v>
      </c>
      <c r="J210" s="44" t="str">
        <f>J43</f>
        <v/>
      </c>
      <c r="K210" s="354" t="s">
        <v>83</v>
      </c>
      <c r="L210" s="355" t="s">
        <v>400</v>
      </c>
    </row>
    <row r="211" spans="1:12" s="10" customFormat="1" ht="18.75" customHeight="1">
      <c r="A211" s="114"/>
      <c r="B211" s="115"/>
      <c r="C211" s="115" t="s">
        <v>477</v>
      </c>
      <c r="D211" s="115"/>
      <c r="E211" s="115"/>
      <c r="F211" s="115"/>
      <c r="G211" s="115"/>
      <c r="H211" s="115"/>
      <c r="I211" s="127" t="s">
        <v>478</v>
      </c>
      <c r="J211" s="44" t="str">
        <f>J135</f>
        <v/>
      </c>
      <c r="K211" s="354" t="s">
        <v>84</v>
      </c>
      <c r="L211" s="355" t="s">
        <v>400</v>
      </c>
    </row>
    <row r="212" spans="1:12" s="1" customFormat="1" ht="18.75" customHeight="1">
      <c r="A212" s="114"/>
      <c r="B212" s="115"/>
      <c r="C212" s="129" t="s">
        <v>316</v>
      </c>
      <c r="D212" s="115"/>
      <c r="E212" s="115"/>
      <c r="F212" s="115"/>
      <c r="G212" s="115"/>
      <c r="H212" s="115"/>
      <c r="I212" s="351" t="s">
        <v>310</v>
      </c>
      <c r="J212" s="79" t="str">
        <f>'4.調理能力'!I26</f>
        <v/>
      </c>
      <c r="K212" s="356" t="s">
        <v>85</v>
      </c>
      <c r="L212" s="355" t="s">
        <v>39</v>
      </c>
    </row>
    <row r="213" spans="1:12" s="1" customFormat="1" ht="18.75" customHeight="1">
      <c r="A213" s="139"/>
      <c r="B213" s="121"/>
      <c r="C213" s="115" t="s">
        <v>317</v>
      </c>
      <c r="D213" s="115"/>
      <c r="E213" s="115"/>
      <c r="F213" s="115"/>
      <c r="G213" s="115"/>
      <c r="H213" s="115"/>
      <c r="I213" s="127" t="s">
        <v>311</v>
      </c>
      <c r="J213" s="371">
        <v>3.5</v>
      </c>
      <c r="K213" s="357" t="s">
        <v>59</v>
      </c>
      <c r="L213" s="117" t="s">
        <v>90</v>
      </c>
    </row>
    <row r="214" spans="1:12" s="1" customFormat="1" ht="18.75" customHeight="1">
      <c r="A214" s="114"/>
      <c r="B214" s="115"/>
      <c r="C214" s="115" t="s">
        <v>318</v>
      </c>
      <c r="D214" s="115"/>
      <c r="E214" s="115"/>
      <c r="F214" s="115"/>
      <c r="G214" s="115"/>
      <c r="H214" s="115"/>
      <c r="I214" s="127" t="s">
        <v>312</v>
      </c>
      <c r="J214" s="371">
        <v>6.5</v>
      </c>
      <c r="K214" s="357" t="s">
        <v>59</v>
      </c>
      <c r="L214" s="117" t="s">
        <v>90</v>
      </c>
    </row>
    <row r="215" spans="1:12" s="1" customFormat="1" ht="18.75" customHeight="1">
      <c r="A215" s="114"/>
      <c r="B215" s="115"/>
      <c r="C215" s="186" t="s">
        <v>319</v>
      </c>
      <c r="D215" s="115"/>
      <c r="E215" s="115"/>
      <c r="F215" s="115"/>
      <c r="G215" s="115"/>
      <c r="H215" s="115"/>
      <c r="I215" s="291" t="s">
        <v>313</v>
      </c>
      <c r="J215" s="371">
        <f>J213+J214</f>
        <v>10</v>
      </c>
      <c r="K215" s="357" t="s">
        <v>59</v>
      </c>
      <c r="L215" s="117" t="s">
        <v>90</v>
      </c>
    </row>
    <row r="216" spans="1:12" s="1" customFormat="1" ht="31.5" customHeight="1">
      <c r="A216" s="114"/>
      <c r="B216" s="115"/>
      <c r="C216" s="765" t="s">
        <v>466</v>
      </c>
      <c r="D216" s="765"/>
      <c r="E216" s="765"/>
      <c r="F216" s="765"/>
      <c r="G216" s="765"/>
      <c r="H216" s="765"/>
      <c r="I216" s="127" t="s">
        <v>314</v>
      </c>
      <c r="J216" s="372">
        <v>200</v>
      </c>
      <c r="K216" s="463" t="s">
        <v>86</v>
      </c>
      <c r="L216" s="355" t="s">
        <v>39</v>
      </c>
    </row>
    <row r="217" spans="1:12" s="1" customFormat="1" ht="18.75" customHeight="1" thickBot="1">
      <c r="A217" s="139"/>
      <c r="B217" s="115"/>
      <c r="C217" s="129" t="s">
        <v>320</v>
      </c>
      <c r="D217" s="121"/>
      <c r="E217" s="121"/>
      <c r="F217" s="121"/>
      <c r="G217" s="121"/>
      <c r="H217" s="115"/>
      <c r="I217" s="191" t="s">
        <v>315</v>
      </c>
      <c r="J217" s="306">
        <v>1</v>
      </c>
      <c r="K217" s="246" t="s">
        <v>87</v>
      </c>
      <c r="L217" s="355" t="s">
        <v>39</v>
      </c>
    </row>
    <row r="218" spans="1:12" s="1" customFormat="1" ht="18.75" customHeight="1" thickBot="1">
      <c r="A218" s="114"/>
      <c r="B218" s="115"/>
      <c r="C218" s="115" t="s">
        <v>349</v>
      </c>
      <c r="D218" s="115"/>
      <c r="E218" s="115"/>
      <c r="F218" s="115"/>
      <c r="G218" s="115"/>
      <c r="H218" s="115"/>
      <c r="I218" s="292" t="s">
        <v>447</v>
      </c>
      <c r="J218" s="411" t="str">
        <f>IF(COUNT(J209,J210,J211,J213,J214,J217)=6,J217*J209+J213*J210+J214*J211,"")</f>
        <v/>
      </c>
      <c r="K218" s="463" t="s">
        <v>88</v>
      </c>
      <c r="L218" s="117" t="s">
        <v>90</v>
      </c>
    </row>
    <row r="219" spans="1:12" s="1" customFormat="1" ht="18.75" customHeight="1" thickBot="1">
      <c r="A219" s="114"/>
      <c r="B219" s="115"/>
      <c r="C219" s="465" t="s">
        <v>350</v>
      </c>
      <c r="D219" s="465"/>
      <c r="E219" s="115"/>
      <c r="F219" s="115"/>
      <c r="G219" s="115"/>
      <c r="H219" s="115"/>
      <c r="I219" s="127" t="s">
        <v>351</v>
      </c>
      <c r="J219" s="411" t="str">
        <f>IF(COUNT(J209,J210,J211,J212,J215,J216,J217)=7,J217*J209+J216*J210/J212+(J215-J216/J212)*J211,"")</f>
        <v/>
      </c>
      <c r="K219" s="359" t="s">
        <v>89</v>
      </c>
      <c r="L219" s="117" t="s">
        <v>90</v>
      </c>
    </row>
    <row r="220" spans="1:12" s="1" customFormat="1" ht="18.75" customHeight="1">
      <c r="A220" s="114"/>
      <c r="B220" s="115"/>
      <c r="C220" s="465"/>
      <c r="D220" s="465"/>
      <c r="E220" s="115"/>
      <c r="F220" s="115"/>
      <c r="G220" s="115"/>
      <c r="H220" s="115"/>
      <c r="I220" s="140"/>
      <c r="J220" s="361"/>
      <c r="K220" s="463"/>
      <c r="L220" s="117"/>
    </row>
    <row r="221" spans="1:12" s="10" customFormat="1" ht="18.75" customHeight="1">
      <c r="A221" s="114"/>
      <c r="B221" s="115"/>
      <c r="C221" s="287"/>
      <c r="D221" s="141"/>
      <c r="E221" s="141"/>
      <c r="F221" s="141"/>
      <c r="G221" s="141"/>
      <c r="H221" s="141"/>
      <c r="I221" s="455"/>
      <c r="J221" s="463"/>
      <c r="K221" s="463"/>
      <c r="L221" s="116"/>
    </row>
    <row r="222" spans="1:12" s="1" customFormat="1" ht="18.75" customHeight="1">
      <c r="A222" s="114"/>
      <c r="B222" s="141" t="s">
        <v>230</v>
      </c>
      <c r="C222" s="115" t="s">
        <v>467</v>
      </c>
      <c r="D222" s="115"/>
      <c r="E222" s="115"/>
      <c r="F222" s="115"/>
      <c r="G222" s="115"/>
      <c r="H222" s="115"/>
      <c r="I222" s="127" t="s">
        <v>470</v>
      </c>
      <c r="J222" s="44" t="str">
        <f>J34</f>
        <v/>
      </c>
      <c r="K222" s="354" t="s">
        <v>12</v>
      </c>
      <c r="L222" s="355" t="s">
        <v>400</v>
      </c>
    </row>
    <row r="223" spans="1:12" s="1" customFormat="1" ht="18.75" customHeight="1">
      <c r="A223" s="114"/>
      <c r="B223" s="115"/>
      <c r="C223" s="115" t="s">
        <v>468</v>
      </c>
      <c r="D223" s="115"/>
      <c r="E223" s="115"/>
      <c r="F223" s="115"/>
      <c r="G223" s="115"/>
      <c r="H223" s="115"/>
      <c r="I223" s="127" t="s">
        <v>471</v>
      </c>
      <c r="J223" s="44" t="str">
        <f>J48</f>
        <v/>
      </c>
      <c r="K223" s="354" t="s">
        <v>83</v>
      </c>
      <c r="L223" s="355" t="s">
        <v>400</v>
      </c>
    </row>
    <row r="224" spans="1:12" s="1" customFormat="1" ht="18.75" customHeight="1">
      <c r="A224" s="114"/>
      <c r="B224" s="115"/>
      <c r="C224" s="115" t="s">
        <v>469</v>
      </c>
      <c r="D224" s="115"/>
      <c r="E224" s="115"/>
      <c r="F224" s="115"/>
      <c r="G224" s="115"/>
      <c r="H224" s="115"/>
      <c r="I224" s="127" t="s">
        <v>472</v>
      </c>
      <c r="J224" s="44" t="str">
        <f>J174</f>
        <v/>
      </c>
      <c r="K224" s="354" t="s">
        <v>84</v>
      </c>
      <c r="L224" s="355" t="s">
        <v>400</v>
      </c>
    </row>
    <row r="225" spans="1:12" s="1" customFormat="1" ht="18.75" customHeight="1">
      <c r="A225" s="114"/>
      <c r="B225" s="115"/>
      <c r="C225" s="129" t="s">
        <v>316</v>
      </c>
      <c r="D225" s="115"/>
      <c r="E225" s="115"/>
      <c r="F225" s="115"/>
      <c r="G225" s="115"/>
      <c r="H225" s="115"/>
      <c r="I225" s="351" t="s">
        <v>310</v>
      </c>
      <c r="J225" s="74" t="str">
        <f>'4.調理能力'!I26</f>
        <v/>
      </c>
      <c r="K225" s="356" t="s">
        <v>85</v>
      </c>
      <c r="L225" s="355" t="s">
        <v>39</v>
      </c>
    </row>
    <row r="226" spans="1:12" s="10" customFormat="1" ht="18.75" customHeight="1">
      <c r="A226" s="139"/>
      <c r="B226" s="121"/>
      <c r="C226" s="115" t="s">
        <v>317</v>
      </c>
      <c r="D226" s="115"/>
      <c r="E226" s="115"/>
      <c r="F226" s="115"/>
      <c r="G226" s="115"/>
      <c r="H226" s="115"/>
      <c r="I226" s="127" t="s">
        <v>311</v>
      </c>
      <c r="J226" s="121">
        <v>3.5</v>
      </c>
      <c r="K226" s="357" t="s">
        <v>59</v>
      </c>
      <c r="L226" s="117" t="s">
        <v>90</v>
      </c>
    </row>
    <row r="227" spans="1:12" s="10" customFormat="1" ht="18.75" customHeight="1">
      <c r="A227" s="114"/>
      <c r="B227" s="115"/>
      <c r="C227" s="115" t="s">
        <v>318</v>
      </c>
      <c r="D227" s="115"/>
      <c r="E227" s="115"/>
      <c r="F227" s="115"/>
      <c r="G227" s="115"/>
      <c r="H227" s="115"/>
      <c r="I227" s="127" t="s">
        <v>312</v>
      </c>
      <c r="J227" s="121">
        <v>6.5</v>
      </c>
      <c r="K227" s="357" t="s">
        <v>59</v>
      </c>
      <c r="L227" s="117" t="s">
        <v>90</v>
      </c>
    </row>
    <row r="228" spans="1:12" s="10" customFormat="1" ht="18.75" customHeight="1">
      <c r="A228" s="114"/>
      <c r="B228" s="115"/>
      <c r="C228" s="186" t="s">
        <v>321</v>
      </c>
      <c r="D228" s="115"/>
      <c r="E228" s="115"/>
      <c r="F228" s="115"/>
      <c r="G228" s="115"/>
      <c r="H228" s="115"/>
      <c r="I228" s="291" t="s">
        <v>313</v>
      </c>
      <c r="J228" s="373">
        <f>J226+J227</f>
        <v>10</v>
      </c>
      <c r="K228" s="357" t="s">
        <v>59</v>
      </c>
      <c r="L228" s="355" t="s">
        <v>39</v>
      </c>
    </row>
    <row r="229" spans="1:12" s="10" customFormat="1" ht="18.75" customHeight="1">
      <c r="A229" s="114"/>
      <c r="B229" s="115"/>
      <c r="C229" s="186" t="s">
        <v>322</v>
      </c>
      <c r="D229" s="184"/>
      <c r="E229" s="184"/>
      <c r="F229" s="460"/>
      <c r="G229" s="460"/>
      <c r="H229" s="115"/>
      <c r="I229" s="291" t="s">
        <v>314</v>
      </c>
      <c r="J229" s="121">
        <v>200</v>
      </c>
      <c r="K229" s="463" t="s">
        <v>86</v>
      </c>
      <c r="L229" s="355" t="s">
        <v>39</v>
      </c>
    </row>
    <row r="230" spans="1:12" s="10" customFormat="1" ht="18.75" customHeight="1">
      <c r="A230" s="114"/>
      <c r="B230" s="115"/>
      <c r="C230" s="186" t="s">
        <v>407</v>
      </c>
      <c r="D230" s="184"/>
      <c r="E230" s="184"/>
      <c r="F230" s="460"/>
      <c r="G230" s="460"/>
      <c r="H230" s="115"/>
      <c r="I230" s="127"/>
      <c r="J230" s="121"/>
      <c r="K230" s="357"/>
      <c r="L230" s="358"/>
    </row>
    <row r="231" spans="1:12" s="10" customFormat="1" ht="18.75" customHeight="1">
      <c r="A231" s="139"/>
      <c r="B231" s="115"/>
      <c r="C231" s="129" t="s">
        <v>323</v>
      </c>
      <c r="D231" s="121"/>
      <c r="E231" s="121"/>
      <c r="F231" s="121"/>
      <c r="G231" s="121"/>
      <c r="H231" s="115"/>
      <c r="I231" s="191" t="s">
        <v>315</v>
      </c>
      <c r="J231" s="115">
        <v>1</v>
      </c>
      <c r="K231" s="246" t="s">
        <v>87</v>
      </c>
      <c r="L231" s="355" t="s">
        <v>39</v>
      </c>
    </row>
    <row r="232" spans="1:12" s="10" customFormat="1" ht="18.75" customHeight="1" thickBot="1">
      <c r="A232" s="114"/>
      <c r="B232" s="115"/>
      <c r="C232" s="115"/>
      <c r="D232" s="115"/>
      <c r="E232" s="115"/>
      <c r="F232" s="115"/>
      <c r="G232" s="115"/>
      <c r="H232" s="115"/>
      <c r="I232" s="190"/>
      <c r="J232" s="121"/>
      <c r="K232" s="357"/>
      <c r="L232" s="358"/>
    </row>
    <row r="233" spans="1:12" ht="18.75" customHeight="1" thickBot="1">
      <c r="A233" s="114"/>
      <c r="B233" s="115"/>
      <c r="C233" s="115" t="s">
        <v>352</v>
      </c>
      <c r="D233" s="115"/>
      <c r="E233" s="115"/>
      <c r="F233" s="115"/>
      <c r="G233" s="115"/>
      <c r="H233" s="115"/>
      <c r="I233" s="292" t="s">
        <v>354</v>
      </c>
      <c r="J233" s="411" t="str">
        <f>IF(COUNT(J222,J223,J224,J226,J227,J231)=6,J231*J222+J226*J223+J227*J224,"")</f>
        <v/>
      </c>
      <c r="K233" s="463" t="s">
        <v>88</v>
      </c>
      <c r="L233" s="117" t="s">
        <v>90</v>
      </c>
    </row>
    <row r="234" spans="1:12" s="22" customFormat="1" ht="18.75" customHeight="1" thickBot="1">
      <c r="A234" s="114"/>
      <c r="B234" s="115"/>
      <c r="C234" s="115"/>
      <c r="D234" s="115"/>
      <c r="E234" s="115"/>
      <c r="F234" s="115"/>
      <c r="G234" s="115"/>
      <c r="H234" s="115"/>
      <c r="I234" s="292"/>
      <c r="J234" s="412"/>
      <c r="K234" s="225"/>
      <c r="L234" s="185"/>
    </row>
    <row r="235" spans="1:12" s="22" customFormat="1" ht="18.75" customHeight="1" thickBot="1">
      <c r="A235" s="114"/>
      <c r="B235" s="115"/>
      <c r="C235" s="465" t="s">
        <v>353</v>
      </c>
      <c r="D235" s="465"/>
      <c r="E235" s="115"/>
      <c r="F235" s="115"/>
      <c r="G235" s="115"/>
      <c r="H235" s="115"/>
      <c r="I235" s="127" t="s">
        <v>355</v>
      </c>
      <c r="J235" s="411" t="str">
        <f>IF(COUNT(J222,J223,J224,J225,J228,J229,J231)=7,J231*J222+J229*J223/J225+(J228-J229/J225)*J224,"")</f>
        <v/>
      </c>
      <c r="K235" s="359" t="s">
        <v>89</v>
      </c>
      <c r="L235" s="117" t="s">
        <v>90</v>
      </c>
    </row>
    <row r="236" spans="1:12" s="1" customFormat="1" ht="17.25" customHeight="1">
      <c r="A236" s="114"/>
      <c r="B236" s="115"/>
      <c r="C236" s="213"/>
      <c r="D236" s="200"/>
      <c r="E236" s="200"/>
      <c r="F236" s="200"/>
      <c r="G236" s="200"/>
      <c r="H236" s="200"/>
      <c r="I236" s="140"/>
      <c r="J236" s="261"/>
      <c r="K236" s="455"/>
      <c r="L236" s="464"/>
    </row>
    <row r="237" spans="1:12" s="1" customFormat="1" ht="17.25" customHeight="1">
      <c r="A237" s="114"/>
      <c r="B237" s="115"/>
      <c r="C237" s="213"/>
      <c r="D237" s="200"/>
      <c r="E237" s="200"/>
      <c r="F237" s="200"/>
      <c r="G237" s="200"/>
      <c r="H237" s="200"/>
      <c r="I237" s="140"/>
      <c r="J237" s="261"/>
      <c r="K237" s="455"/>
      <c r="L237" s="464"/>
    </row>
    <row r="238" spans="1:12" s="1" customFormat="1" ht="17.25" customHeight="1">
      <c r="A238" s="114"/>
      <c r="B238" s="115"/>
      <c r="C238" s="213"/>
      <c r="D238" s="200"/>
      <c r="E238" s="200"/>
      <c r="F238" s="200"/>
      <c r="G238" s="200"/>
      <c r="H238" s="200"/>
      <c r="I238" s="140"/>
      <c r="J238" s="261"/>
      <c r="K238" s="455"/>
      <c r="L238" s="464"/>
    </row>
    <row r="239" spans="1:12" s="1" customFormat="1" ht="17.25" customHeight="1">
      <c r="A239" s="114"/>
      <c r="B239" s="115"/>
      <c r="C239" s="213"/>
      <c r="D239" s="200"/>
      <c r="E239" s="200"/>
      <c r="F239" s="200"/>
      <c r="G239" s="200"/>
      <c r="H239" s="200"/>
      <c r="I239" s="140"/>
      <c r="J239" s="261"/>
      <c r="K239" s="455"/>
      <c r="L239" s="464"/>
    </row>
    <row r="240" spans="1:12" s="1" customFormat="1" ht="17.25" customHeight="1">
      <c r="A240" s="114"/>
      <c r="B240" s="115"/>
      <c r="C240" s="213"/>
      <c r="D240" s="200"/>
      <c r="E240" s="200"/>
      <c r="F240" s="200"/>
      <c r="G240" s="200"/>
      <c r="H240" s="200"/>
      <c r="I240" s="140"/>
      <c r="J240" s="261"/>
      <c r="K240" s="455"/>
      <c r="L240" s="464"/>
    </row>
    <row r="241" spans="1:12" ht="15.75" customHeight="1" thickBot="1">
      <c r="A241" s="352"/>
      <c r="B241" s="353"/>
      <c r="C241" s="353"/>
      <c r="D241" s="353"/>
      <c r="E241" s="353"/>
      <c r="F241" s="353"/>
      <c r="G241" s="353"/>
      <c r="H241" s="353"/>
      <c r="I241" s="353"/>
      <c r="J241" s="353"/>
      <c r="K241" s="353"/>
      <c r="L241" s="360"/>
    </row>
    <row r="242" spans="1:12" ht="23.25" customHeight="1">
      <c r="A242" s="22"/>
      <c r="B242" s="22"/>
      <c r="C242" s="22"/>
      <c r="D242" s="22"/>
      <c r="E242" s="22"/>
      <c r="F242" s="22"/>
      <c r="G242" s="22"/>
      <c r="H242" s="22"/>
      <c r="I242" s="22"/>
      <c r="J242" s="22"/>
      <c r="K242" s="22"/>
      <c r="L242" s="22"/>
    </row>
    <row r="243" spans="1:12">
      <c r="A243" s="22"/>
      <c r="B243" s="22"/>
      <c r="C243" s="22"/>
      <c r="D243" s="22"/>
      <c r="E243" s="22"/>
      <c r="F243" s="22"/>
      <c r="G243" s="22"/>
      <c r="H243" s="22"/>
      <c r="I243" s="22"/>
      <c r="J243" s="22"/>
      <c r="K243" s="22"/>
      <c r="L243" s="22"/>
    </row>
    <row r="244" spans="1:12">
      <c r="A244" s="22"/>
      <c r="B244" s="22"/>
      <c r="C244" s="22"/>
      <c r="D244" s="22"/>
      <c r="E244" s="22"/>
      <c r="F244" s="22"/>
      <c r="G244" s="22"/>
      <c r="H244" s="22"/>
      <c r="I244" s="22"/>
      <c r="J244" s="22"/>
      <c r="K244" s="22"/>
      <c r="L244" s="22"/>
    </row>
    <row r="245" spans="1:12">
      <c r="A245" s="22"/>
      <c r="B245" s="22"/>
      <c r="C245" s="22"/>
      <c r="D245" s="22"/>
      <c r="E245" s="22"/>
      <c r="F245" s="22"/>
      <c r="G245" s="22"/>
      <c r="H245" s="22"/>
      <c r="I245" s="22"/>
      <c r="J245" s="22"/>
      <c r="K245" s="22"/>
      <c r="L245" s="22"/>
    </row>
    <row r="246" spans="1:12">
      <c r="K246" s="22"/>
      <c r="L246" s="22"/>
    </row>
    <row r="247" spans="1:12">
      <c r="K247" s="22"/>
      <c r="L247" s="22"/>
    </row>
  </sheetData>
  <sheetProtection password="CC9A" sheet="1" objects="1" scenarios="1" formatCells="0" formatRows="0" insertRows="0" deleteRows="0"/>
  <mergeCells count="45">
    <mergeCell ref="C216:H216"/>
    <mergeCell ref="J153:L153"/>
    <mergeCell ref="A199:L199"/>
    <mergeCell ref="B153:H153"/>
    <mergeCell ref="C81:G81"/>
    <mergeCell ref="C82:G82"/>
    <mergeCell ref="C118:G118"/>
    <mergeCell ref="C119:G119"/>
    <mergeCell ref="C120:G120"/>
    <mergeCell ref="C121:G121"/>
    <mergeCell ref="C122:G122"/>
    <mergeCell ref="C123:G123"/>
    <mergeCell ref="A151:L151"/>
    <mergeCell ref="B152:J152"/>
    <mergeCell ref="K152:L152"/>
    <mergeCell ref="I5:I6"/>
    <mergeCell ref="C80:G80"/>
    <mergeCell ref="A2:L2"/>
    <mergeCell ref="B3:J3"/>
    <mergeCell ref="B4:H4"/>
    <mergeCell ref="D5:F5"/>
    <mergeCell ref="D6:F6"/>
    <mergeCell ref="J4:L4"/>
    <mergeCell ref="K5:K6"/>
    <mergeCell ref="K3:L3"/>
    <mergeCell ref="B5:C6"/>
    <mergeCell ref="G5:G6"/>
    <mergeCell ref="B54:J54"/>
    <mergeCell ref="C77:G77"/>
    <mergeCell ref="C78:G78"/>
    <mergeCell ref="N26:Q26"/>
    <mergeCell ref="K200:L200"/>
    <mergeCell ref="J201:L201"/>
    <mergeCell ref="B200:J200"/>
    <mergeCell ref="B201:H201"/>
    <mergeCell ref="A103:L103"/>
    <mergeCell ref="B104:J104"/>
    <mergeCell ref="K104:L104"/>
    <mergeCell ref="B105:H105"/>
    <mergeCell ref="C79:G79"/>
    <mergeCell ref="B55:H55"/>
    <mergeCell ref="A53:L53"/>
    <mergeCell ref="K54:L54"/>
    <mergeCell ref="J55:L55"/>
    <mergeCell ref="J105:L105"/>
  </mergeCells>
  <phoneticPr fontId="3"/>
  <conditionalFormatting sqref="J24:J25 J183:J196">
    <cfRule type="cellIs" dxfId="6" priority="37" stopIfTrue="1" operator="greaterThan">
      <formula>0.1</formula>
    </cfRule>
  </conditionalFormatting>
  <conditionalFormatting sqref="J36">
    <cfRule type="cellIs" dxfId="5" priority="31" stopIfTrue="1" operator="greaterThan">
      <formula>0.1</formula>
    </cfRule>
  </conditionalFormatting>
  <conditionalFormatting sqref="J144:J145 J137">
    <cfRule type="cellIs" dxfId="4" priority="17" stopIfTrue="1" operator="greaterThan">
      <formula>0.1</formula>
    </cfRule>
  </conditionalFormatting>
  <conditionalFormatting sqref="J176:J177">
    <cfRule type="cellIs" dxfId="3" priority="16" stopIfTrue="1" operator="greaterThan">
      <formula>0.1</formula>
    </cfRule>
  </conditionalFormatting>
  <conditionalFormatting sqref="N101:O106 N73:O73">
    <cfRule type="expression" dxfId="2" priority="5" stopIfTrue="1">
      <formula>#REF!&lt;=3</formula>
    </cfRule>
  </conditionalFormatting>
  <conditionalFormatting sqref="N114:O114">
    <cfRule type="expression" dxfId="1" priority="2" stopIfTrue="1">
      <formula>#REF!&lt;=3</formula>
    </cfRule>
  </conditionalFormatting>
  <conditionalFormatting sqref="N151:O153">
    <cfRule type="expression" dxfId="0" priority="1" stopIfTrue="1">
      <formula>#REF!&lt;=3</formula>
    </cfRule>
  </conditionalFormatting>
  <dataValidations count="1">
    <dataValidation type="list" allowBlank="1" showInputMessage="1" showErrorMessage="1" sqref="I84 I125">
      <formula1>"（選択）,湿　式,乾　式"</formula1>
    </dataValidation>
  </dataValidations>
  <pageMargins left="0.78740157480314965" right="0.51181102362204722" top="0.59055118110236227" bottom="0.59055118110236227" header="0.19685039370078741" footer="0.19685039370078741"/>
  <pageSetup paperSize="9" fitToHeight="0" orientation="portrait" r:id="rId1"/>
  <headerFooter alignWithMargins="0"/>
  <rowBreaks count="4" manualBreakCount="4">
    <brk id="51" max="11" man="1"/>
    <brk id="101" max="11" man="1"/>
    <brk id="149" max="11" man="1"/>
    <brk id="197" max="11"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50"/>
  <sheetViews>
    <sheetView view="pageBreakPreview" zoomScaleNormal="98" zoomScaleSheetLayoutView="100" workbookViewId="0">
      <selection activeCell="B5" sqref="B5:D5"/>
    </sheetView>
  </sheetViews>
  <sheetFormatPr defaultColWidth="9" defaultRowHeight="13.5"/>
  <cols>
    <col min="1" max="1" width="10.5" style="1" customWidth="1"/>
    <col min="2" max="2" width="3.625" style="1" customWidth="1"/>
    <col min="3" max="3" width="9.125" style="1" customWidth="1"/>
    <col min="4" max="4" width="11.25" style="1" customWidth="1"/>
    <col min="5" max="5" width="14.75" style="1" customWidth="1"/>
    <col min="6" max="8" width="8.125" style="1" customWidth="1"/>
    <col min="9" max="10" width="7.375" style="1" customWidth="1"/>
    <col min="11" max="11" width="4.25" style="1" customWidth="1"/>
    <col min="12" max="16384" width="9" style="1"/>
  </cols>
  <sheetData>
    <row r="1" spans="1:16" ht="15" customHeight="1" thickBot="1">
      <c r="A1" s="93"/>
      <c r="B1" s="93"/>
      <c r="C1" s="93"/>
      <c r="D1" s="93"/>
      <c r="E1" s="93"/>
      <c r="F1" s="93"/>
      <c r="G1" s="93"/>
      <c r="H1" s="93"/>
      <c r="I1" s="93"/>
      <c r="J1" s="93"/>
    </row>
    <row r="2" spans="1:16" s="10" customFormat="1" ht="19.5" customHeight="1" thickTop="1" thickBot="1">
      <c r="A2" s="700" t="s">
        <v>244</v>
      </c>
      <c r="B2" s="701"/>
      <c r="C2" s="701"/>
      <c r="D2" s="701"/>
      <c r="E2" s="701"/>
      <c r="F2" s="701"/>
      <c r="G2" s="701"/>
      <c r="H2" s="701"/>
      <c r="I2" s="701"/>
      <c r="J2" s="702"/>
    </row>
    <row r="3" spans="1:16" s="10" customFormat="1" ht="28.5" customHeight="1" thickTop="1">
      <c r="A3" s="11" t="s">
        <v>146</v>
      </c>
      <c r="B3" s="703" t="s">
        <v>104</v>
      </c>
      <c r="C3" s="704"/>
      <c r="D3" s="704"/>
      <c r="E3" s="704"/>
      <c r="F3" s="704"/>
      <c r="G3" s="704"/>
      <c r="H3" s="704"/>
      <c r="I3" s="703" t="str">
        <f xml:space="preserve"> IF(表紙!$C$13="選択してください","","ガス種："&amp;表紙!$C$12)</f>
        <v>ガス種：選択してください</v>
      </c>
      <c r="J3" s="705"/>
    </row>
    <row r="4" spans="1:16" s="10" customFormat="1" ht="18" customHeight="1" thickBot="1">
      <c r="A4" s="5" t="s">
        <v>147</v>
      </c>
      <c r="B4" s="706" t="str">
        <f>IF(表紙!$B$6=0,"",表紙!$B$6)</f>
        <v/>
      </c>
      <c r="C4" s="707"/>
      <c r="D4" s="708"/>
      <c r="E4" s="709"/>
      <c r="F4" s="462" t="s">
        <v>1</v>
      </c>
      <c r="G4" s="710" t="str">
        <f>IF(表紙!$H$5=0,"",表紙!$H$5)</f>
        <v/>
      </c>
      <c r="H4" s="711"/>
      <c r="I4" s="711"/>
      <c r="J4" s="712"/>
      <c r="K4" s="12"/>
      <c r="L4" s="12"/>
      <c r="M4" s="12"/>
      <c r="N4" s="12"/>
      <c r="O4" s="12"/>
      <c r="P4" s="12"/>
    </row>
    <row r="5" spans="1:16" s="10" customFormat="1" ht="18" customHeight="1" thickBot="1">
      <c r="A5" s="384" t="s">
        <v>20</v>
      </c>
      <c r="B5" s="713"/>
      <c r="C5" s="714"/>
      <c r="D5" s="715"/>
      <c r="E5" s="20" t="s">
        <v>21</v>
      </c>
      <c r="F5" s="80"/>
      <c r="G5" s="20" t="s">
        <v>36</v>
      </c>
      <c r="H5" s="454"/>
      <c r="I5" s="20" t="s">
        <v>10</v>
      </c>
      <c r="J5" s="39"/>
      <c r="K5" s="9"/>
      <c r="L5" s="699"/>
      <c r="M5" s="699"/>
      <c r="N5" s="45"/>
      <c r="O5" s="81"/>
      <c r="P5" s="12"/>
    </row>
    <row r="6" spans="1:16" s="10" customFormat="1" ht="18.75" customHeight="1">
      <c r="A6" s="223"/>
      <c r="B6" s="301" t="s">
        <v>91</v>
      </c>
      <c r="C6" s="141"/>
      <c r="D6" s="285"/>
      <c r="E6" s="285"/>
      <c r="F6" s="225"/>
      <c r="G6" s="225"/>
      <c r="H6" s="243"/>
      <c r="I6" s="243"/>
      <c r="J6" s="286"/>
      <c r="K6" s="8"/>
      <c r="L6" s="451"/>
      <c r="M6" s="451"/>
      <c r="N6" s="75"/>
      <c r="O6" s="81"/>
      <c r="P6" s="12"/>
    </row>
    <row r="7" spans="1:16" s="10" customFormat="1" ht="16.149999999999999" customHeight="1">
      <c r="A7" s="114"/>
      <c r="B7" s="694" t="s">
        <v>479</v>
      </c>
      <c r="C7" s="694"/>
      <c r="D7" s="694"/>
      <c r="E7" s="694"/>
      <c r="F7" s="694"/>
      <c r="G7" s="694"/>
      <c r="H7" s="694"/>
      <c r="I7" s="694"/>
      <c r="J7" s="116"/>
      <c r="K7" s="12"/>
      <c r="L7" s="12"/>
      <c r="M7" s="12"/>
      <c r="N7" s="12"/>
      <c r="O7" s="12"/>
      <c r="P7" s="12"/>
    </row>
    <row r="8" spans="1:16" s="10" customFormat="1" ht="16.149999999999999" customHeight="1">
      <c r="A8" s="114"/>
      <c r="B8" s="694"/>
      <c r="C8" s="694"/>
      <c r="D8" s="694"/>
      <c r="E8" s="694"/>
      <c r="F8" s="694"/>
      <c r="G8" s="694"/>
      <c r="H8" s="694"/>
      <c r="I8" s="694"/>
      <c r="J8" s="116"/>
    </row>
    <row r="9" spans="1:16" s="10" customFormat="1" ht="16.149999999999999" customHeight="1">
      <c r="A9" s="114"/>
      <c r="B9" s="694"/>
      <c r="C9" s="694"/>
      <c r="D9" s="694"/>
      <c r="E9" s="694"/>
      <c r="F9" s="694"/>
      <c r="G9" s="694"/>
      <c r="H9" s="694"/>
      <c r="I9" s="694"/>
      <c r="J9" s="116"/>
    </row>
    <row r="10" spans="1:16" s="10" customFormat="1" ht="16.149999999999999" customHeight="1">
      <c r="A10" s="114"/>
      <c r="B10" s="694"/>
      <c r="C10" s="694"/>
      <c r="D10" s="694"/>
      <c r="E10" s="694"/>
      <c r="F10" s="694"/>
      <c r="G10" s="694"/>
      <c r="H10" s="694"/>
      <c r="I10" s="694"/>
      <c r="J10" s="116"/>
    </row>
    <row r="11" spans="1:16" s="10" customFormat="1" ht="15" customHeight="1">
      <c r="A11" s="114"/>
      <c r="B11" s="184"/>
      <c r="C11" s="184"/>
      <c r="D11" s="184"/>
      <c r="E11" s="184"/>
      <c r="F11" s="184"/>
      <c r="G11" s="184"/>
      <c r="H11" s="184"/>
      <c r="I11" s="184"/>
      <c r="J11" s="116"/>
    </row>
    <row r="12" spans="1:16" s="10" customFormat="1" ht="15" customHeight="1">
      <c r="A12" s="114"/>
      <c r="B12" s="115"/>
      <c r="C12" s="184"/>
      <c r="D12" s="184"/>
      <c r="E12" s="184"/>
      <c r="F12" s="184"/>
      <c r="G12" s="184"/>
      <c r="H12" s="184"/>
      <c r="I12" s="184"/>
      <c r="J12" s="116"/>
    </row>
    <row r="13" spans="1:16" s="10" customFormat="1" ht="17.25" customHeight="1">
      <c r="A13" s="114"/>
      <c r="B13" s="137" t="s">
        <v>282</v>
      </c>
      <c r="C13" s="115"/>
      <c r="D13" s="115"/>
      <c r="E13" s="115"/>
      <c r="F13" s="115"/>
      <c r="G13" s="127" t="s">
        <v>273</v>
      </c>
      <c r="H13" s="83"/>
      <c r="I13" s="289" t="s">
        <v>92</v>
      </c>
      <c r="J13" s="408" t="s">
        <v>39</v>
      </c>
      <c r="K13" s="12"/>
    </row>
    <row r="14" spans="1:16" s="10" customFormat="1" ht="17.25" customHeight="1">
      <c r="A14" s="114"/>
      <c r="B14" s="287" t="s">
        <v>283</v>
      </c>
      <c r="C14" s="200"/>
      <c r="D14" s="200"/>
      <c r="E14" s="200"/>
      <c r="F14" s="200"/>
      <c r="G14" s="115"/>
      <c r="H14" s="12"/>
      <c r="I14" s="115"/>
      <c r="J14" s="209"/>
      <c r="K14" s="12"/>
    </row>
    <row r="15" spans="1:16" s="10" customFormat="1" ht="17.25" customHeight="1">
      <c r="A15" s="114"/>
      <c r="B15" s="801" t="s">
        <v>281</v>
      </c>
      <c r="C15" s="801"/>
      <c r="D15" s="801"/>
      <c r="E15" s="801"/>
      <c r="F15" s="801"/>
      <c r="G15" s="127" t="s">
        <v>274</v>
      </c>
      <c r="H15" s="83"/>
      <c r="I15" s="289" t="s">
        <v>92</v>
      </c>
      <c r="J15" s="408" t="s">
        <v>39</v>
      </c>
      <c r="K15" s="12"/>
    </row>
    <row r="16" spans="1:16" s="10" customFormat="1" ht="17.25" customHeight="1">
      <c r="A16" s="114"/>
      <c r="B16" s="802" t="s">
        <v>284</v>
      </c>
      <c r="C16" s="802"/>
      <c r="D16" s="802"/>
      <c r="E16" s="802"/>
      <c r="F16" s="802"/>
      <c r="G16" s="802"/>
      <c r="H16" s="12"/>
      <c r="I16" s="115"/>
      <c r="J16" s="209"/>
    </row>
    <row r="17" spans="1:10" s="10" customFormat="1" ht="17.25" customHeight="1">
      <c r="A17" s="114"/>
      <c r="B17" s="801" t="s">
        <v>281</v>
      </c>
      <c r="C17" s="801"/>
      <c r="D17" s="801"/>
      <c r="E17" s="801"/>
      <c r="F17" s="801"/>
      <c r="G17" s="127" t="s">
        <v>275</v>
      </c>
      <c r="H17" s="83"/>
      <c r="I17" s="204" t="s">
        <v>93</v>
      </c>
      <c r="J17" s="408" t="s">
        <v>39</v>
      </c>
    </row>
    <row r="18" spans="1:10" s="10" customFormat="1" ht="17.25" customHeight="1">
      <c r="A18" s="114"/>
      <c r="B18" s="115" t="s">
        <v>285</v>
      </c>
      <c r="C18" s="115"/>
      <c r="D18" s="115"/>
      <c r="E18" s="115"/>
      <c r="F18" s="115"/>
      <c r="G18" s="115"/>
      <c r="H18" s="115"/>
      <c r="I18" s="115"/>
      <c r="J18" s="209"/>
    </row>
    <row r="19" spans="1:10" s="10" customFormat="1" ht="5.25" customHeight="1">
      <c r="A19" s="114"/>
      <c r="B19" s="765" t="s">
        <v>94</v>
      </c>
      <c r="C19" s="765"/>
      <c r="D19" s="765"/>
      <c r="E19" s="765"/>
      <c r="F19" s="765"/>
      <c r="G19" s="115"/>
      <c r="H19" s="115"/>
      <c r="I19" s="115"/>
      <c r="J19" s="209"/>
    </row>
    <row r="20" spans="1:10" s="10" customFormat="1" ht="19.5" customHeight="1">
      <c r="A20" s="114"/>
      <c r="B20" s="765"/>
      <c r="C20" s="765"/>
      <c r="D20" s="765"/>
      <c r="E20" s="765"/>
      <c r="F20" s="765"/>
      <c r="G20" s="291" t="s">
        <v>276</v>
      </c>
      <c r="H20" s="83"/>
      <c r="I20" s="204" t="s">
        <v>95</v>
      </c>
      <c r="J20" s="408" t="s">
        <v>39</v>
      </c>
    </row>
    <row r="21" spans="1:10" s="10" customFormat="1" ht="3.75" customHeight="1" thickBot="1">
      <c r="A21" s="114"/>
      <c r="B21" s="460"/>
      <c r="C21" s="460"/>
      <c r="D21" s="460"/>
      <c r="E21" s="460"/>
      <c r="F21" s="460"/>
      <c r="G21" s="115"/>
      <c r="H21" s="19"/>
      <c r="I21" s="290"/>
      <c r="J21" s="209"/>
    </row>
    <row r="22" spans="1:10" s="10" customFormat="1" ht="24" customHeight="1" thickBot="1">
      <c r="A22" s="114"/>
      <c r="B22" s="115"/>
      <c r="C22" s="115"/>
      <c r="D22" s="269"/>
      <c r="E22" s="115"/>
      <c r="F22" s="115"/>
      <c r="G22" s="292" t="s">
        <v>277</v>
      </c>
      <c r="H22" s="409" t="str">
        <f>IF(H20&lt;&gt;"",IF(H20="","",IF(H20&gt;=190,190,IF(H20&lt;=170,170,INT(H20+0.5)))),"")</f>
        <v/>
      </c>
      <c r="I22" s="204" t="s">
        <v>52</v>
      </c>
      <c r="J22" s="408" t="s">
        <v>39</v>
      </c>
    </row>
    <row r="23" spans="1:10" s="10" customFormat="1" ht="4.5" customHeight="1" thickBot="1">
      <c r="A23" s="114"/>
      <c r="B23" s="115"/>
      <c r="C23" s="115"/>
      <c r="D23" s="115"/>
      <c r="E23" s="115"/>
      <c r="F23" s="115"/>
      <c r="G23" s="467"/>
      <c r="H23" s="82"/>
      <c r="I23" s="204"/>
      <c r="J23" s="209"/>
    </row>
    <row r="24" spans="1:10" s="10" customFormat="1" ht="17.25" customHeight="1" thickBot="1">
      <c r="A24" s="114"/>
      <c r="B24" s="466" t="s">
        <v>278</v>
      </c>
      <c r="C24" s="115"/>
      <c r="D24" s="115"/>
      <c r="E24" s="115"/>
      <c r="F24" s="288" t="str">
        <f>IF(H22="","",H22-10)</f>
        <v/>
      </c>
      <c r="G24" s="258" t="s">
        <v>419</v>
      </c>
      <c r="H24" s="84" t="str">
        <f>IF(H22="","",H22+10)</f>
        <v/>
      </c>
      <c r="I24" s="204" t="s">
        <v>52</v>
      </c>
      <c r="J24" s="408" t="s">
        <v>39</v>
      </c>
    </row>
    <row r="25" spans="1:10" s="10" customFormat="1" ht="5.25" customHeight="1" thickBot="1">
      <c r="A25" s="114"/>
      <c r="B25" s="115"/>
      <c r="C25" s="115"/>
      <c r="D25" s="115"/>
      <c r="E25" s="115"/>
      <c r="F25" s="115"/>
      <c r="G25" s="115"/>
      <c r="H25" s="12"/>
      <c r="I25" s="204"/>
      <c r="J25" s="209"/>
    </row>
    <row r="26" spans="1:10" s="10" customFormat="1" ht="24" customHeight="1" thickBot="1">
      <c r="A26" s="114"/>
      <c r="B26" s="465" t="s">
        <v>480</v>
      </c>
      <c r="C26" s="138"/>
      <c r="D26" s="138"/>
      <c r="E26" s="138"/>
      <c r="F26" s="138"/>
      <c r="G26" s="292" t="s">
        <v>420</v>
      </c>
      <c r="H26" s="409" t="str">
        <f>IF(COUNT(H13,H15,H17)=3,ROUND((((2*H15)+H17)/(2*H13))*100,1),"")</f>
        <v/>
      </c>
      <c r="I26" s="204"/>
      <c r="J26" s="408" t="s">
        <v>39</v>
      </c>
    </row>
    <row r="27" spans="1:10" s="10" customFormat="1" ht="3.75" customHeight="1">
      <c r="A27" s="114"/>
      <c r="B27" s="465"/>
      <c r="C27" s="138"/>
      <c r="D27" s="138"/>
      <c r="E27" s="138"/>
      <c r="F27" s="138"/>
      <c r="G27" s="195"/>
      <c r="H27" s="282"/>
      <c r="I27" s="204"/>
      <c r="J27" s="116"/>
    </row>
    <row r="28" spans="1:10" s="10" customFormat="1" ht="19.5" customHeight="1">
      <c r="A28" s="114"/>
      <c r="B28" s="293" t="s">
        <v>96</v>
      </c>
      <c r="C28" s="115"/>
      <c r="D28" s="115"/>
      <c r="E28" s="115"/>
      <c r="F28" s="184"/>
      <c r="G28" s="184"/>
      <c r="H28" s="184"/>
      <c r="I28" s="184"/>
      <c r="J28" s="283"/>
    </row>
    <row r="29" spans="1:10" s="10" customFormat="1" ht="15" customHeight="1">
      <c r="A29" s="114"/>
      <c r="B29" s="115"/>
      <c r="C29" s="765" t="s">
        <v>279</v>
      </c>
      <c r="D29" s="765"/>
      <c r="E29" s="765"/>
      <c r="F29" s="765"/>
      <c r="G29" s="765"/>
      <c r="H29" s="765"/>
      <c r="I29" s="765"/>
      <c r="J29" s="283"/>
    </row>
    <row r="30" spans="1:10" s="10" customFormat="1" ht="15" customHeight="1">
      <c r="A30" s="114"/>
      <c r="B30" s="115"/>
      <c r="C30" s="115"/>
      <c r="D30" s="115"/>
      <c r="E30" s="115"/>
      <c r="F30" s="184"/>
      <c r="G30" s="184"/>
      <c r="H30" s="184"/>
      <c r="I30" s="184"/>
      <c r="J30" s="283"/>
    </row>
    <row r="31" spans="1:10" s="10" customFormat="1" ht="15" customHeight="1">
      <c r="A31" s="114"/>
      <c r="B31" s="115"/>
      <c r="C31" s="115"/>
      <c r="D31" s="115"/>
      <c r="E31" s="115"/>
      <c r="F31" s="184"/>
      <c r="G31" s="184"/>
      <c r="H31" s="184"/>
      <c r="I31" s="184"/>
      <c r="J31" s="283"/>
    </row>
    <row r="32" spans="1:10" s="10" customFormat="1" ht="15" customHeight="1">
      <c r="A32" s="114"/>
      <c r="B32" s="115"/>
      <c r="C32" s="115"/>
      <c r="D32" s="115"/>
      <c r="E32" s="115"/>
      <c r="F32" s="184"/>
      <c r="G32" s="184"/>
      <c r="H32" s="184"/>
      <c r="I32" s="184"/>
      <c r="J32" s="283"/>
    </row>
    <row r="33" spans="1:10" s="10" customFormat="1" ht="15" customHeight="1">
      <c r="A33" s="114"/>
      <c r="B33" s="115"/>
      <c r="C33" s="115"/>
      <c r="D33" s="115"/>
      <c r="E33" s="115"/>
      <c r="F33" s="184"/>
      <c r="G33" s="184"/>
      <c r="H33" s="184"/>
      <c r="I33" s="184"/>
      <c r="J33" s="283"/>
    </row>
    <row r="34" spans="1:10" s="10" customFormat="1" ht="15" customHeight="1">
      <c r="A34" s="114"/>
      <c r="B34" s="115"/>
      <c r="C34" s="115"/>
      <c r="D34" s="115"/>
      <c r="E34" s="115"/>
      <c r="F34" s="184"/>
      <c r="G34" s="184"/>
      <c r="H34" s="184"/>
      <c r="I34" s="184"/>
      <c r="J34" s="283"/>
    </row>
    <row r="35" spans="1:10" s="10" customFormat="1" ht="15" customHeight="1">
      <c r="A35" s="114"/>
      <c r="B35" s="115"/>
      <c r="C35" s="115"/>
      <c r="D35" s="115"/>
      <c r="E35" s="115"/>
      <c r="F35" s="184"/>
      <c r="G35" s="184"/>
      <c r="H35" s="184"/>
      <c r="I35" s="184"/>
      <c r="J35" s="283"/>
    </row>
    <row r="36" spans="1:10" s="10" customFormat="1" ht="15" customHeight="1">
      <c r="A36" s="114"/>
      <c r="B36" s="115"/>
      <c r="C36" s="115"/>
      <c r="D36" s="115"/>
      <c r="E36" s="115"/>
      <c r="F36" s="184"/>
      <c r="G36" s="184"/>
      <c r="H36" s="184"/>
      <c r="I36" s="184"/>
      <c r="J36" s="283"/>
    </row>
    <row r="37" spans="1:10" s="10" customFormat="1" ht="15" customHeight="1">
      <c r="A37" s="114"/>
      <c r="B37" s="115"/>
      <c r="C37" s="115"/>
      <c r="D37" s="115"/>
      <c r="E37" s="115"/>
      <c r="F37" s="184"/>
      <c r="G37" s="184"/>
      <c r="H37" s="184"/>
      <c r="I37" s="184"/>
      <c r="J37" s="116"/>
    </row>
    <row r="38" spans="1:10" s="10" customFormat="1" ht="15.75" customHeight="1">
      <c r="A38" s="114"/>
      <c r="B38" s="115"/>
      <c r="C38" s="115"/>
      <c r="D38" s="115"/>
      <c r="E38" s="115"/>
      <c r="F38" s="184"/>
      <c r="G38" s="184"/>
      <c r="H38" s="184"/>
      <c r="I38" s="184"/>
      <c r="J38" s="116"/>
    </row>
    <row r="39" spans="1:10" s="10" customFormat="1" ht="15.75" customHeight="1">
      <c r="A39" s="114"/>
      <c r="B39" s="115"/>
      <c r="C39" s="115"/>
      <c r="D39" s="115"/>
      <c r="E39" s="115"/>
      <c r="F39" s="115"/>
      <c r="G39" s="115"/>
      <c r="H39" s="284"/>
      <c r="I39" s="115"/>
      <c r="J39" s="116"/>
    </row>
    <row r="40" spans="1:10" s="10" customFormat="1" ht="22.5" customHeight="1">
      <c r="A40" s="114"/>
      <c r="B40" s="115"/>
      <c r="C40" s="115"/>
      <c r="D40" s="115"/>
      <c r="E40" s="115"/>
      <c r="F40" s="467"/>
      <c r="G40" s="260"/>
      <c r="H40" s="115"/>
      <c r="I40" s="115"/>
      <c r="J40" s="116"/>
    </row>
    <row r="41" spans="1:10" s="10" customFormat="1" ht="15" customHeight="1">
      <c r="A41" s="114"/>
      <c r="B41" s="115"/>
      <c r="C41" s="115"/>
      <c r="D41" s="115"/>
      <c r="E41" s="115"/>
      <c r="F41" s="467"/>
      <c r="G41" s="260"/>
      <c r="H41" s="115"/>
      <c r="I41" s="115"/>
      <c r="J41" s="116"/>
    </row>
    <row r="42" spans="1:10" s="10" customFormat="1" ht="15" customHeight="1">
      <c r="A42" s="114"/>
      <c r="B42" s="115"/>
      <c r="C42" s="115"/>
      <c r="D42" s="115"/>
      <c r="E42" s="115"/>
      <c r="F42" s="467"/>
      <c r="G42" s="260"/>
      <c r="H42" s="115"/>
      <c r="I42" s="115"/>
      <c r="J42" s="116"/>
    </row>
    <row r="43" spans="1:10" s="18" customFormat="1" ht="19.5" customHeight="1">
      <c r="A43" s="114"/>
      <c r="B43" s="255" t="s">
        <v>97</v>
      </c>
      <c r="C43" s="115"/>
      <c r="D43" s="115"/>
      <c r="E43" s="115"/>
      <c r="F43" s="803"/>
      <c r="G43" s="803"/>
      <c r="H43" s="803"/>
      <c r="I43" s="278"/>
      <c r="J43" s="279"/>
    </row>
    <row r="44" spans="1:10" s="18" customFormat="1" ht="15.75" customHeight="1">
      <c r="A44" s="114"/>
      <c r="B44" s="115"/>
      <c r="C44" s="765" t="s">
        <v>481</v>
      </c>
      <c r="D44" s="765"/>
      <c r="E44" s="765"/>
      <c r="F44" s="804"/>
      <c r="G44" s="805"/>
      <c r="H44" s="765"/>
      <c r="I44" s="765"/>
      <c r="J44" s="279"/>
    </row>
    <row r="45" spans="1:10" s="18" customFormat="1" ht="15.75" customHeight="1" thickBot="1">
      <c r="A45" s="114"/>
      <c r="B45" s="115"/>
      <c r="C45" s="765"/>
      <c r="D45" s="765"/>
      <c r="E45" s="765"/>
      <c r="F45" s="765"/>
      <c r="G45" s="765"/>
      <c r="H45" s="765"/>
      <c r="I45" s="765"/>
      <c r="J45" s="279"/>
    </row>
    <row r="46" spans="1:10" s="18" customFormat="1" ht="30" customHeight="1" thickBot="1">
      <c r="A46" s="114"/>
      <c r="B46" s="115"/>
      <c r="C46" s="115"/>
      <c r="D46" s="115"/>
      <c r="E46" s="115"/>
      <c r="F46" s="280"/>
      <c r="G46" s="195" t="s">
        <v>280</v>
      </c>
      <c r="H46" s="410"/>
      <c r="I46" s="204" t="s">
        <v>98</v>
      </c>
      <c r="J46" s="279"/>
    </row>
    <row r="47" spans="1:10" s="18" customFormat="1" ht="3.75" customHeight="1">
      <c r="A47" s="114"/>
      <c r="B47" s="115"/>
      <c r="C47" s="115"/>
      <c r="D47" s="115"/>
      <c r="E47" s="115"/>
      <c r="F47" s="259"/>
      <c r="G47" s="115"/>
      <c r="H47" s="15"/>
      <c r="I47" s="204"/>
      <c r="J47" s="116"/>
    </row>
    <row r="48" spans="1:10" s="18" customFormat="1" ht="18" customHeight="1">
      <c r="A48" s="114"/>
      <c r="B48" s="115"/>
      <c r="C48" s="115"/>
      <c r="D48" s="115"/>
      <c r="E48" s="115"/>
      <c r="F48" s="259"/>
      <c r="G48" s="437" t="s">
        <v>482</v>
      </c>
      <c r="H48" s="85" t="str">
        <f>+H22</f>
        <v/>
      </c>
      <c r="I48" s="800" t="s">
        <v>483</v>
      </c>
      <c r="J48" s="727"/>
    </row>
    <row r="49" spans="1:10" s="18" customFormat="1" ht="6" customHeight="1" thickBot="1">
      <c r="A49" s="254"/>
      <c r="B49" s="164"/>
      <c r="C49" s="164"/>
      <c r="D49" s="164"/>
      <c r="E49" s="164"/>
      <c r="F49" s="164"/>
      <c r="G49" s="164"/>
      <c r="H49" s="164"/>
      <c r="I49" s="281"/>
      <c r="J49" s="163"/>
    </row>
    <row r="50" spans="1:10" ht="8.4499999999999993" customHeight="1">
      <c r="A50" s="86"/>
      <c r="B50" s="86"/>
      <c r="C50" s="86"/>
      <c r="D50" s="86"/>
      <c r="E50" s="86"/>
      <c r="F50" s="86"/>
      <c r="G50" s="86"/>
      <c r="H50" s="86"/>
      <c r="I50" s="87"/>
      <c r="J50" s="86"/>
    </row>
  </sheetData>
  <sheetProtection password="CC9A" sheet="1" objects="1" scenarios="1" formatCells="0" formatRows="0" insertRows="0" deleteRows="0"/>
  <mergeCells count="16">
    <mergeCell ref="I48:J48"/>
    <mergeCell ref="L5:M5"/>
    <mergeCell ref="B15:F15"/>
    <mergeCell ref="B16:G16"/>
    <mergeCell ref="B17:F17"/>
    <mergeCell ref="B19:F20"/>
    <mergeCell ref="C29:I29"/>
    <mergeCell ref="F43:H43"/>
    <mergeCell ref="C44:I45"/>
    <mergeCell ref="B7:I10"/>
    <mergeCell ref="B5:D5"/>
    <mergeCell ref="A2:J2"/>
    <mergeCell ref="B3:H3"/>
    <mergeCell ref="I3:J3"/>
    <mergeCell ref="B4:E4"/>
    <mergeCell ref="G4:J4"/>
  </mergeCells>
  <phoneticPr fontId="3"/>
  <pageMargins left="0.78740157480314965" right="0.51181102362204722" top="0.59055118110236227" bottom="0.59055118110236227" header="0.19685039370078741" footer="0.19685039370078741"/>
  <pageSetup paperSize="9" fitToHeight="0" orientation="portrait" r:id="rId1"/>
  <headerFooter alignWithMargins="0"/>
  <rowBreaks count="1" manualBreakCount="1">
    <brk id="50" max="9" man="1"/>
  </rowBreaks>
  <colBreaks count="1" manualBreakCount="1">
    <brk id="10"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表紙</vt:lpstr>
      <vt:lpstr>測定点の位置</vt:lpstr>
      <vt:lpstr>1.定格エネルギー消費量</vt:lpstr>
      <vt:lpstr>3.立上り性能</vt:lpstr>
      <vt:lpstr>4.調理能力</vt:lpstr>
      <vt:lpstr>5.エネルギー消費量 </vt:lpstr>
      <vt:lpstr>7.均一性</vt:lpstr>
      <vt:lpstr>'1.定格エネルギー消費量'!Print_Area</vt:lpstr>
      <vt:lpstr>'3.立上り性能'!Print_Area</vt:lpstr>
      <vt:lpstr>'4.調理能力'!Print_Area</vt:lpstr>
      <vt:lpstr>'5.エネルギー消費量 '!Print_Area</vt:lpstr>
      <vt:lpstr>'7.均一性'!Print_Area</vt:lpstr>
      <vt:lpstr>測定点の位置!Print_Area</vt:lpstr>
      <vt:lpstr>表紙!Print_Area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2016-02-10T13:06:31Z</dcterms:created>
  <dcterms:modified xsi:type="dcterms:W3CDTF">2017-03-15T23:46:32Z</dcterms:modified>
</cp:coreProperties>
</file>